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xsx\Desktop\发通知第二轮\正式发通知\"/>
    </mc:Choice>
  </mc:AlternateContent>
  <bookViews>
    <workbookView xWindow="0" yWindow="0" windowWidth="18525" windowHeight="7005"/>
  </bookViews>
  <sheets>
    <sheet name="myexcel(8)" sheetId="1" r:id="rId1"/>
  </sheets>
  <definedNames>
    <definedName name="_xlnm.Print_Titles" localSheetId="0">'myexcel(8)'!$2:$2</definedName>
  </definedNames>
  <calcPr calcId="162913"/>
</workbook>
</file>

<file path=xl/calcChain.xml><?xml version="1.0" encoding="utf-8"?>
<calcChain xmlns="http://schemas.openxmlformats.org/spreadsheetml/2006/main">
  <c r="C64" i="1" l="1"/>
  <c r="C63" i="1"/>
  <c r="C62" i="1"/>
  <c r="C72" i="1"/>
  <c r="C71" i="1"/>
  <c r="C60" i="1"/>
  <c r="D63" i="1" l="1"/>
  <c r="B100" i="1"/>
  <c r="B99" i="1"/>
  <c r="B98" i="1"/>
  <c r="B97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B72" i="1"/>
  <c r="F71" i="1"/>
  <c r="E71" i="1"/>
  <c r="D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B64" i="1"/>
  <c r="F63" i="1"/>
  <c r="E63" i="1"/>
  <c r="B63" i="1"/>
  <c r="F62" i="1"/>
  <c r="E62" i="1"/>
  <c r="D62" i="1"/>
  <c r="B62" i="1"/>
  <c r="F61" i="1"/>
  <c r="E61" i="1"/>
  <c r="D61" i="1"/>
  <c r="C61" i="1"/>
  <c r="B61" i="1"/>
  <c r="F60" i="1"/>
  <c r="E60" i="1"/>
  <c r="D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E3" i="1"/>
  <c r="D3" i="1"/>
  <c r="C3" i="1"/>
  <c r="B3" i="1"/>
</calcChain>
</file>

<file path=xl/sharedStrings.xml><?xml version="1.0" encoding="utf-8"?>
<sst xmlns="http://schemas.openxmlformats.org/spreadsheetml/2006/main" count="7" uniqueCount="7">
  <si>
    <t>附件 2022-2023-1学期暂未选择教学助理的课程列表</t>
  </si>
  <si>
    <t>序号</t>
  </si>
  <si>
    <t>开课学院</t>
  </si>
  <si>
    <t>课程名称</t>
  </si>
  <si>
    <t>上课时间</t>
  </si>
  <si>
    <t>授课老师</t>
  </si>
  <si>
    <t>招聘助理人数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</si>
</sst>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b/>
      <sz val="11"/>
      <name val="华文宋体"/>
      <family val="3"/>
      <charset val="134"/>
    </font>
    <font>
      <sz val="11"/>
      <name val="华文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Fill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autoPageBreaks="0"/>
  </sheetPr>
  <dimension ref="A1:G100"/>
  <sheetViews>
    <sheetView showGridLines="0" tabSelected="1" zoomScaleNormal="100" zoomScaleSheetLayoutView="130" workbookViewId="0">
      <selection activeCell="E4" sqref="E4"/>
    </sheetView>
  </sheetViews>
  <sheetFormatPr defaultColWidth="8.75" defaultRowHeight="13.5" x14ac:dyDescent="0.15"/>
  <cols>
    <col min="1" max="1" width="5.375" style="2" customWidth="1"/>
    <col min="2" max="2" width="18" style="3" customWidth="1"/>
    <col min="3" max="3" width="29.25" style="3" customWidth="1"/>
    <col min="4" max="4" width="65.125" customWidth="1"/>
    <col min="5" max="5" width="13.375" customWidth="1"/>
    <col min="6" max="6" width="7.875" customWidth="1"/>
    <col min="7" max="7" width="10" customWidth="1"/>
  </cols>
  <sheetData>
    <row r="1" spans="1:7" ht="47.1" customHeight="1" x14ac:dyDescent="0.15">
      <c r="A1" s="7" t="s">
        <v>0</v>
      </c>
      <c r="B1" s="7"/>
      <c r="C1" s="7"/>
      <c r="D1" s="7"/>
      <c r="E1" s="7"/>
      <c r="F1" s="7"/>
    </row>
    <row r="2" spans="1:7" ht="36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7" s="1" customFormat="1" ht="21.95" customHeight="1" x14ac:dyDescent="0.15">
      <c r="A3" s="5">
        <v>1</v>
      </c>
      <c r="B3" s="5" t="str">
        <f t="shared" ref="B3:B46" si="0">"经济数学学院"</f>
        <v>经济数学学院</v>
      </c>
      <c r="C3" s="5" t="str">
        <f>"高等代数Ⅰ"</f>
        <v>高等代数Ⅰ</v>
      </c>
      <c r="D3" s="6" t="str">
        <f>"周一第1，2节{第1-17周}，周三第1，2节{第1-17周}"</f>
        <v>周一第1，2节{第1-17周}，周三第1，2节{第1-17周}</v>
      </c>
      <c r="E3" s="5" t="str">
        <f>"赵建容"</f>
        <v>赵建容</v>
      </c>
      <c r="F3" s="5">
        <v>1</v>
      </c>
    </row>
    <row r="4" spans="1:7" ht="21.95" customHeight="1" x14ac:dyDescent="0.15">
      <c r="A4" s="5">
        <v>2</v>
      </c>
      <c r="B4" s="5" t="str">
        <f t="shared" si="0"/>
        <v>经济数学学院</v>
      </c>
      <c r="C4" s="5" t="str">
        <f>"金融随机分析Ⅱ"</f>
        <v>金融随机分析Ⅱ</v>
      </c>
      <c r="D4" s="6" t="str">
        <f>"周三第1，2，3节{第1-17周}"</f>
        <v>周三第1，2，3节{第1-17周}</v>
      </c>
      <c r="E4" s="5" t="str">
        <f>"梁浩"</f>
        <v>梁浩</v>
      </c>
      <c r="F4" s="5" t="str">
        <f t="shared" ref="F4:F12" si="1">"1"</f>
        <v>1</v>
      </c>
    </row>
    <row r="5" spans="1:7" ht="21.95" customHeight="1" x14ac:dyDescent="0.15">
      <c r="A5" s="5">
        <v>3</v>
      </c>
      <c r="B5" s="5" t="str">
        <f t="shared" si="0"/>
        <v>经济数学学院</v>
      </c>
      <c r="C5" s="5" t="str">
        <f>"金融随机分析"</f>
        <v>金融随机分析</v>
      </c>
      <c r="D5" s="6" t="str">
        <f>"周二第1，2节{第1-17周}，周二第3节{第1-17周}"</f>
        <v>周二第1，2节{第1-17周}，周二第3节{第1-17周}</v>
      </c>
      <c r="E5" s="5" t="str">
        <f>"梁浩"</f>
        <v>梁浩</v>
      </c>
      <c r="F5" s="5" t="str">
        <f t="shared" si="1"/>
        <v>1</v>
      </c>
    </row>
    <row r="6" spans="1:7" ht="21.95" customHeight="1" x14ac:dyDescent="0.15">
      <c r="A6" s="5">
        <v>4</v>
      </c>
      <c r="B6" s="5" t="str">
        <f t="shared" si="0"/>
        <v>经济数学学院</v>
      </c>
      <c r="C6" s="5" t="str">
        <f>"高等数学Ⅰ"</f>
        <v>高等数学Ⅰ</v>
      </c>
      <c r="D6" s="6" t="str">
        <f>"周二第10，11，12节{第1-17周}，周四第8，9节{第1-17周}"</f>
        <v>周二第10，11，12节{第1-17周}，周四第8，9节{第1-17周}</v>
      </c>
      <c r="E6" s="5" t="str">
        <f>"李楠"</f>
        <v>李楠</v>
      </c>
      <c r="F6" s="5" t="str">
        <f t="shared" si="1"/>
        <v>1</v>
      </c>
    </row>
    <row r="7" spans="1:7" ht="38.1" customHeight="1" x14ac:dyDescent="0.15">
      <c r="A7" s="5">
        <v>5</v>
      </c>
      <c r="B7" s="5" t="str">
        <f t="shared" si="0"/>
        <v>经济数学学院</v>
      </c>
      <c r="C7" s="5" t="str">
        <f>"高等数学Ⅰ"</f>
        <v>高等数学Ⅰ</v>
      </c>
      <c r="D7" s="6" t="str">
        <f>"周二第1，2节{第1-17周}，周二第3节{第1-17周}，周四第5，6节{第1-17周}"</f>
        <v>周二第1，2节{第1-17周}，周二第3节{第1-17周}，周四第5，6节{第1-17周}</v>
      </c>
      <c r="E7" s="5" t="str">
        <f>"李楠"</f>
        <v>李楠</v>
      </c>
      <c r="F7" s="5" t="str">
        <f t="shared" si="1"/>
        <v>1</v>
      </c>
    </row>
    <row r="8" spans="1:7" ht="38.1" customHeight="1" x14ac:dyDescent="0.15">
      <c r="A8" s="5">
        <v>6</v>
      </c>
      <c r="B8" s="5" t="str">
        <f t="shared" si="0"/>
        <v>经济数学学院</v>
      </c>
      <c r="C8" s="5" t="str">
        <f>"数学分析Ⅰ（理科）"</f>
        <v>数学分析Ⅰ（理科）</v>
      </c>
      <c r="D8" s="6" t="str">
        <f>"周二第1，2节{第1-17周}，周二第3节{第1-17周}，周四第5，6节{第1-17周}，周四第7节{第1-17周}"</f>
        <v>周二第1，2节{第1-17周}，周二第3节{第1-17周}，周四第5，6节{第1-17周}，周四第7节{第1-17周}</v>
      </c>
      <c r="E8" s="5" t="str">
        <f>"代宏霞"</f>
        <v>代宏霞</v>
      </c>
      <c r="F8" s="5" t="str">
        <f t="shared" si="1"/>
        <v>1</v>
      </c>
    </row>
    <row r="9" spans="1:7" ht="38.1" customHeight="1" x14ac:dyDescent="0.15">
      <c r="A9" s="5">
        <v>7</v>
      </c>
      <c r="B9" s="5" t="str">
        <f t="shared" si="0"/>
        <v>经济数学学院</v>
      </c>
      <c r="C9" s="5" t="str">
        <f>"数学分析Ⅰ（理科）"</f>
        <v>数学分析Ⅰ（理科）</v>
      </c>
      <c r="D9" s="6" t="str">
        <f>"周二第10，11，12节{第1-17周}，周四第1，2节{第1-17周}，周四第3节{第1-17周}"</f>
        <v>周二第10，11，12节{第1-17周}，周四第1，2节{第1-17周}，周四第3节{第1-17周}</v>
      </c>
      <c r="E9" s="5" t="str">
        <f>"代宏霞"</f>
        <v>代宏霞</v>
      </c>
      <c r="F9" s="5" t="str">
        <f t="shared" si="1"/>
        <v>1</v>
      </c>
    </row>
    <row r="10" spans="1:7" ht="38.1" customHeight="1" x14ac:dyDescent="0.15">
      <c r="A10" s="5">
        <v>8</v>
      </c>
      <c r="B10" s="5" t="str">
        <f t="shared" si="0"/>
        <v>经济数学学院</v>
      </c>
      <c r="C10" s="5" t="str">
        <f>"高等数学Ⅰ"</f>
        <v>高等数学Ⅰ</v>
      </c>
      <c r="D10" s="6" t="str">
        <f>"周二第10，11节{第1-17周}，周四第7节{第1-17周}，周四第8，9节{第1-17周}"</f>
        <v>周二第10，11节{第1-17周}，周四第7节{第1-17周}，周四第8，9节{第1-17周}</v>
      </c>
      <c r="E10" s="5" t="str">
        <f>"刘彩平"</f>
        <v>刘彩平</v>
      </c>
      <c r="F10" s="5" t="str">
        <f t="shared" si="1"/>
        <v>1</v>
      </c>
    </row>
    <row r="11" spans="1:7" ht="21.95" customHeight="1" x14ac:dyDescent="0.15">
      <c r="A11" s="5">
        <v>9</v>
      </c>
      <c r="B11" s="5" t="str">
        <f t="shared" si="0"/>
        <v>经济数学学院</v>
      </c>
      <c r="C11" s="5" t="str">
        <f>"偏微分方程"</f>
        <v>偏微分方程</v>
      </c>
      <c r="D11" s="6" t="str">
        <f>"周四第5，6节{第1-17周}，周四第7节{第1-17周}"</f>
        <v>周四第5，6节{第1-17周}，周四第7节{第1-17周}</v>
      </c>
      <c r="E11" s="5" t="str">
        <f>"王琪"</f>
        <v>王琪</v>
      </c>
      <c r="F11" s="5" t="str">
        <f t="shared" si="1"/>
        <v>1</v>
      </c>
    </row>
    <row r="12" spans="1:7" ht="21.95" customHeight="1" x14ac:dyDescent="0.15">
      <c r="A12" s="5">
        <v>10</v>
      </c>
      <c r="B12" s="5" t="str">
        <f t="shared" si="0"/>
        <v>经济数学学院</v>
      </c>
      <c r="C12" s="5" t="str">
        <f>"概率论（理科）"</f>
        <v>概率论（理科）</v>
      </c>
      <c r="D12" s="6" t="str">
        <f>"周二第3，4节{第1-17周}，周四第3，4节{第1-17周}"</f>
        <v>周二第3，4节{第1-17周}，周四第3，4节{第1-17周}</v>
      </c>
      <c r="E12" s="5" t="str">
        <f>"骆川义"</f>
        <v>骆川义</v>
      </c>
      <c r="F12" s="5" t="str">
        <f t="shared" si="1"/>
        <v>1</v>
      </c>
    </row>
    <row r="13" spans="1:7" ht="21.95" customHeight="1" x14ac:dyDescent="0.15">
      <c r="A13" s="5">
        <v>11</v>
      </c>
      <c r="B13" s="5" t="str">
        <f t="shared" si="0"/>
        <v>经济数学学院</v>
      </c>
      <c r="C13" s="5" t="str">
        <f>"概率论（理科）"</f>
        <v>概率论（理科）</v>
      </c>
      <c r="D13" s="6" t="str">
        <f>"周一第8，9节{第1-17周}，周四第8，9节{第1-17周}"</f>
        <v>周一第8，9节{第1-17周}，周四第8，9节{第1-17周}</v>
      </c>
      <c r="E13" s="5" t="str">
        <f>"赖绍永"</f>
        <v>赖绍永</v>
      </c>
      <c r="F13" s="5">
        <v>1</v>
      </c>
    </row>
    <row r="14" spans="1:7" ht="21.95" customHeight="1" x14ac:dyDescent="0.15">
      <c r="A14" s="5">
        <v>12</v>
      </c>
      <c r="B14" s="5" t="str">
        <f t="shared" si="0"/>
        <v>经济数学学院</v>
      </c>
      <c r="C14" s="5" t="str">
        <f>"概率论（理科）"</f>
        <v>概率论（理科）</v>
      </c>
      <c r="D14" s="6" t="str">
        <f>"周一第10，11节{第1-17周}，周四第10，11节{第1-17周}"</f>
        <v>周一第10，11节{第1-17周}，周四第10，11节{第1-17周}</v>
      </c>
      <c r="E14" s="5" t="str">
        <f>"赖绍永"</f>
        <v>赖绍永</v>
      </c>
      <c r="F14" s="5">
        <v>1</v>
      </c>
    </row>
    <row r="15" spans="1:7" ht="21.95" customHeight="1" x14ac:dyDescent="0.15">
      <c r="A15" s="5">
        <v>13</v>
      </c>
      <c r="B15" s="5" t="str">
        <f t="shared" si="0"/>
        <v>经济数学学院</v>
      </c>
      <c r="C15" s="5" t="str">
        <f>"概率论（理科）"</f>
        <v>概率论（理科）</v>
      </c>
      <c r="D15" s="6" t="str">
        <f>"周三第10，11节{第1-17周}，周五第8，9节{第1-17周}"</f>
        <v>周三第10，11节{第1-17周}，周五第8，9节{第1-17周}</v>
      </c>
      <c r="E15" s="5" t="str">
        <f>"赖绍永"</f>
        <v>赖绍永</v>
      </c>
      <c r="F15" s="5">
        <v>1</v>
      </c>
    </row>
    <row r="16" spans="1:7" ht="21.95" customHeight="1" x14ac:dyDescent="0.15">
      <c r="A16" s="5">
        <v>14</v>
      </c>
      <c r="B16" s="5" t="str">
        <f t="shared" si="0"/>
        <v>经济数学学院</v>
      </c>
      <c r="C16" s="5" t="str">
        <f>"高等数学Ⅰ"</f>
        <v>高等数学Ⅰ</v>
      </c>
      <c r="D16" s="6" t="str">
        <f>"周二第10，11，12节{第1-17周}，周四第8，9节{第1-17周}"</f>
        <v>周二第10，11，12节{第1-17周}，周四第8，9节{第1-17周}</v>
      </c>
      <c r="E16" s="5" t="str">
        <f>"朱文莉"</f>
        <v>朱文莉</v>
      </c>
      <c r="F16" s="5" t="str">
        <f t="shared" ref="F16:F31" si="2">"1"</f>
        <v>1</v>
      </c>
      <c r="G16" s="1"/>
    </row>
    <row r="17" spans="1:6" ht="38.1" customHeight="1" x14ac:dyDescent="0.15">
      <c r="A17" s="5">
        <v>15</v>
      </c>
      <c r="B17" s="5" t="str">
        <f t="shared" si="0"/>
        <v>经济数学学院</v>
      </c>
      <c r="C17" s="5" t="str">
        <f>"高等数学Ⅰ"</f>
        <v>高等数学Ⅰ</v>
      </c>
      <c r="D17" s="6" t="str">
        <f>"周二第1，2节{第1-17周}，周二第3节{第1-17周}，周四第6节{第1-17周}，周四第7节{第1-17周}"</f>
        <v>周二第1，2节{第1-17周}，周二第3节{第1-17周}，周四第6节{第1-17周}，周四第7节{第1-17周}</v>
      </c>
      <c r="E17" s="5" t="str">
        <f>"朱文莉"</f>
        <v>朱文莉</v>
      </c>
      <c r="F17" s="5" t="str">
        <f t="shared" si="2"/>
        <v>1</v>
      </c>
    </row>
    <row r="18" spans="1:6" ht="38.1" customHeight="1" x14ac:dyDescent="0.15">
      <c r="A18" s="5">
        <v>16</v>
      </c>
      <c r="B18" s="5" t="str">
        <f t="shared" si="0"/>
        <v>经济数学学院</v>
      </c>
      <c r="C18" s="5" t="str">
        <f>"高等数学Ⅰ"</f>
        <v>高等数学Ⅰ</v>
      </c>
      <c r="D18" s="6" t="str">
        <f>"周二第1，2节{第1-17周}，周二第3节{第1-17周}，周四第5，6节{第1-17周}"</f>
        <v>周二第1，2节{第1-17周}，周二第3节{第1-17周}，周四第5，6节{第1-17周}</v>
      </c>
      <c r="E18" s="5" t="str">
        <f>"刘彩平"</f>
        <v>刘彩平</v>
      </c>
      <c r="F18" s="5" t="str">
        <f t="shared" si="2"/>
        <v>1</v>
      </c>
    </row>
    <row r="19" spans="1:6" ht="21.95" customHeight="1" x14ac:dyDescent="0.15">
      <c r="A19" s="5">
        <v>17</v>
      </c>
      <c r="B19" s="5" t="str">
        <f t="shared" si="0"/>
        <v>经济数学学院</v>
      </c>
      <c r="C19" s="5" t="str">
        <f>"概率论（理科）"</f>
        <v>概率论（理科）</v>
      </c>
      <c r="D19" s="6" t="str">
        <f>"周一第3，4节{第1-17周}，周三第1，2节{第1-17周}"</f>
        <v>周一第3，4节{第1-17周}，周三第1，2节{第1-17周}</v>
      </c>
      <c r="E19" s="5" t="str">
        <f>"马捷"</f>
        <v>马捷</v>
      </c>
      <c r="F19" s="5" t="str">
        <f t="shared" si="2"/>
        <v>1</v>
      </c>
    </row>
    <row r="20" spans="1:6" ht="21.95" customHeight="1" x14ac:dyDescent="0.15">
      <c r="A20" s="5">
        <v>18</v>
      </c>
      <c r="B20" s="5" t="str">
        <f t="shared" si="0"/>
        <v>经济数学学院</v>
      </c>
      <c r="C20" s="5" t="str">
        <f>"概率论（理科）"</f>
        <v>概率论（理科）</v>
      </c>
      <c r="D20" s="6" t="str">
        <f>"周三第3，4节{第1-17周}，周四第8，9节{第1-17周}"</f>
        <v>周三第3，4节{第1-17周}，周四第8，9节{第1-17周}</v>
      </c>
      <c r="E20" s="5" t="str">
        <f>"黄文毅"</f>
        <v>黄文毅</v>
      </c>
      <c r="F20" s="5" t="str">
        <f t="shared" si="2"/>
        <v>1</v>
      </c>
    </row>
    <row r="21" spans="1:6" ht="21.95" customHeight="1" x14ac:dyDescent="0.15">
      <c r="A21" s="5">
        <v>19</v>
      </c>
      <c r="B21" s="5" t="str">
        <f t="shared" si="0"/>
        <v>经济数学学院</v>
      </c>
      <c r="C21" s="5" t="str">
        <f>"概率论（理科）"</f>
        <v>概率论（理科）</v>
      </c>
      <c r="D21" s="6" t="str">
        <f>"周二第1，2节{第1-17周}，周四第1，2节{第1-17周}"</f>
        <v>周二第1，2节{第1-17周}，周四第1，2节{第1-17周}</v>
      </c>
      <c r="E21" s="5" t="str">
        <f>"黄文毅"</f>
        <v>黄文毅</v>
      </c>
      <c r="F21" s="5" t="str">
        <f t="shared" si="2"/>
        <v>1</v>
      </c>
    </row>
    <row r="22" spans="1:6" ht="21.95" customHeight="1" x14ac:dyDescent="0.15">
      <c r="A22" s="5">
        <v>20</v>
      </c>
      <c r="B22" s="5" t="str">
        <f t="shared" si="0"/>
        <v>经济数学学院</v>
      </c>
      <c r="C22" s="5" t="str">
        <f>"高等代数Ⅰ"</f>
        <v>高等代数Ⅰ</v>
      </c>
      <c r="D22" s="6" t="str">
        <f>"周二第1，2节{第1-17周}，周四第1，2节{第1-17周}"</f>
        <v>周二第1，2节{第1-17周}，周四第1，2节{第1-17周}</v>
      </c>
      <c r="E22" s="5" t="str">
        <f>"吴曦"</f>
        <v>吴曦</v>
      </c>
      <c r="F22" s="5" t="str">
        <f t="shared" si="2"/>
        <v>1</v>
      </c>
    </row>
    <row r="23" spans="1:6" ht="21.95" customHeight="1" x14ac:dyDescent="0.15">
      <c r="A23" s="5">
        <v>21</v>
      </c>
      <c r="B23" s="5" t="str">
        <f t="shared" si="0"/>
        <v>经济数学学院</v>
      </c>
      <c r="C23" s="5" t="str">
        <f>"概率论（理科）"</f>
        <v>概率论（理科）</v>
      </c>
      <c r="D23" s="6" t="str">
        <f>"周二第1，2节{第1-17周}，周四第1，2节{第1-17周}"</f>
        <v>周二第1，2节{第1-17周}，周四第1，2节{第1-17周}</v>
      </c>
      <c r="E23" s="5" t="str">
        <f>"徐凤"</f>
        <v>徐凤</v>
      </c>
      <c r="F23" s="5" t="str">
        <f t="shared" si="2"/>
        <v>1</v>
      </c>
    </row>
    <row r="24" spans="1:6" ht="21.95" customHeight="1" x14ac:dyDescent="0.15">
      <c r="A24" s="5">
        <v>22</v>
      </c>
      <c r="B24" s="5" t="str">
        <f t="shared" si="0"/>
        <v>经济数学学院</v>
      </c>
      <c r="C24" s="5" t="str">
        <f>"概率论（理科）"</f>
        <v>概率论（理科）</v>
      </c>
      <c r="D24" s="6" t="str">
        <f>"周二第3，4节{第1-17周}，周四第3，4节{第1-17周}"</f>
        <v>周二第3，4节{第1-17周}，周四第3，4节{第1-17周}</v>
      </c>
      <c r="E24" s="5" t="str">
        <f>"徐凤"</f>
        <v>徐凤</v>
      </c>
      <c r="F24" s="5" t="str">
        <f t="shared" si="2"/>
        <v>1</v>
      </c>
    </row>
    <row r="25" spans="1:6" ht="38.1" customHeight="1" x14ac:dyDescent="0.15">
      <c r="A25" s="5">
        <v>23</v>
      </c>
      <c r="B25" s="5" t="str">
        <f t="shared" si="0"/>
        <v>经济数学学院</v>
      </c>
      <c r="C25" s="5" t="str">
        <f>"数学分析Ⅰ（理科）"</f>
        <v>数学分析Ⅰ（理科）</v>
      </c>
      <c r="D25" s="6" t="str">
        <f>"周三第1，2节{第1-17周}，周三第3节{第1-17周}，周五第1，2节{第1-17周}，周五第3节{第1-17周}"</f>
        <v>周三第1，2节{第1-17周}，周三第3节{第1-17周}，周五第1，2节{第1-17周}，周五第3节{第1-17周}</v>
      </c>
      <c r="E25" s="5" t="str">
        <f>"方敏"</f>
        <v>方敏</v>
      </c>
      <c r="F25" s="5" t="str">
        <f t="shared" si="2"/>
        <v>1</v>
      </c>
    </row>
    <row r="26" spans="1:6" ht="38.1" customHeight="1" x14ac:dyDescent="0.15">
      <c r="A26" s="5">
        <v>24</v>
      </c>
      <c r="B26" s="5" t="str">
        <f t="shared" si="0"/>
        <v>经济数学学院</v>
      </c>
      <c r="C26" s="5" t="str">
        <f>"数学分析Ⅰ（理科）"</f>
        <v>数学分析Ⅰ（理科）</v>
      </c>
      <c r="D26" s="6" t="str">
        <f>"周三第5，6节{第1-17周}，周三第7节{第1-17周}，周五第5，6节{第1-17周}，周五第7节{第1-17周}"</f>
        <v>周三第5，6节{第1-17周}，周三第7节{第1-17周}，周五第5，6节{第1-17周}，周五第7节{第1-17周}</v>
      </c>
      <c r="E26" s="5" t="str">
        <f>"方敏"</f>
        <v>方敏</v>
      </c>
      <c r="F26" s="5" t="str">
        <f t="shared" si="2"/>
        <v>1</v>
      </c>
    </row>
    <row r="27" spans="1:6" ht="21.95" customHeight="1" x14ac:dyDescent="0.15">
      <c r="A27" s="5">
        <v>25</v>
      </c>
      <c r="B27" s="5" t="str">
        <f t="shared" si="0"/>
        <v>经济数学学院</v>
      </c>
      <c r="C27" s="5" t="str">
        <f>"运筹学"</f>
        <v>运筹学</v>
      </c>
      <c r="D27" s="6" t="str">
        <f>"周一第10，11，12节{第1-17周}"</f>
        <v>周一第10，11，12节{第1-17周}</v>
      </c>
      <c r="E27" s="5" t="str">
        <f>"张文燕"</f>
        <v>张文燕</v>
      </c>
      <c r="F27" s="5" t="str">
        <f t="shared" si="2"/>
        <v>1</v>
      </c>
    </row>
    <row r="28" spans="1:6" ht="21.95" customHeight="1" x14ac:dyDescent="0.15">
      <c r="A28" s="5">
        <v>26</v>
      </c>
      <c r="B28" s="5" t="str">
        <f t="shared" si="0"/>
        <v>经济数学学院</v>
      </c>
      <c r="C28" s="5" t="str">
        <f>"运筹学"</f>
        <v>运筹学</v>
      </c>
      <c r="D28" s="6" t="str">
        <f>"周三第1，2节{第1-17周}，周三第3节{第1-17周}"</f>
        <v>周三第1，2节{第1-17周}，周三第3节{第1-17周}</v>
      </c>
      <c r="E28" s="5" t="str">
        <f>"张文燕"</f>
        <v>张文燕</v>
      </c>
      <c r="F28" s="5" t="str">
        <f t="shared" si="2"/>
        <v>1</v>
      </c>
    </row>
    <row r="29" spans="1:6" ht="21.95" customHeight="1" x14ac:dyDescent="0.15">
      <c r="A29" s="5">
        <v>27</v>
      </c>
      <c r="B29" s="5" t="str">
        <f t="shared" si="0"/>
        <v>经济数学学院</v>
      </c>
      <c r="C29" s="5" t="str">
        <f>"运筹学"</f>
        <v>运筹学</v>
      </c>
      <c r="D29" s="6" t="str">
        <f>"周一第1，2节{第1-17周}，周一第3节{第1-17周}"</f>
        <v>周一第1，2节{第1-17周}，周一第3节{第1-17周}</v>
      </c>
      <c r="E29" s="5" t="str">
        <f>"张文燕"</f>
        <v>张文燕</v>
      </c>
      <c r="F29" s="5" t="str">
        <f t="shared" si="2"/>
        <v>1</v>
      </c>
    </row>
    <row r="30" spans="1:6" ht="21.95" customHeight="1" x14ac:dyDescent="0.15">
      <c r="A30" s="5">
        <v>28</v>
      </c>
      <c r="B30" s="5" t="str">
        <f t="shared" si="0"/>
        <v>经济数学学院</v>
      </c>
      <c r="C30" s="5" t="str">
        <f>"高等代数Ⅰ"</f>
        <v>高等代数Ⅰ</v>
      </c>
      <c r="D30" s="6" t="str">
        <f>"周一第1，2节{第1-17周}，周三第1，2节{第1-17周}"</f>
        <v>周一第1，2节{第1-17周}，周三第1，2节{第1-17周}</v>
      </c>
      <c r="E30" s="5" t="str">
        <f>"韩本三"</f>
        <v>韩本三</v>
      </c>
      <c r="F30" s="5" t="str">
        <f t="shared" si="2"/>
        <v>1</v>
      </c>
    </row>
    <row r="31" spans="1:6" ht="38.1" customHeight="1" x14ac:dyDescent="0.15">
      <c r="A31" s="5">
        <v>29</v>
      </c>
      <c r="B31" s="5" t="str">
        <f t="shared" si="0"/>
        <v>经济数学学院</v>
      </c>
      <c r="C31" s="5" t="str">
        <f>"数学分析Ⅰ（理科）"</f>
        <v>数学分析Ⅰ（理科）</v>
      </c>
      <c r="D31" s="6" t="str">
        <f>"周二第10，11，12节{第1-17周}，周四第1，2节{第1-17周}，周四第3节{第1-17周}"</f>
        <v>周二第10，11，12节{第1-17周}，周四第1，2节{第1-17周}，周四第3节{第1-17周}</v>
      </c>
      <c r="E31" s="5" t="str">
        <f>"黎伟"</f>
        <v>黎伟</v>
      </c>
      <c r="F31" s="5" t="str">
        <f t="shared" si="2"/>
        <v>1</v>
      </c>
    </row>
    <row r="32" spans="1:6" ht="38.1" customHeight="1" x14ac:dyDescent="0.15">
      <c r="A32" s="5">
        <v>30</v>
      </c>
      <c r="B32" s="5" t="str">
        <f t="shared" si="0"/>
        <v>经济数学学院</v>
      </c>
      <c r="C32" s="5" t="str">
        <f>"数学分析Ⅲ（理科）"</f>
        <v>数学分析Ⅲ（理科）</v>
      </c>
      <c r="D32" s="6" t="str">
        <f>"周二第1，2节{第1-17周}，周四第1，2节{第1-17周}，周四第3节{第1-17周}"</f>
        <v>周二第1，2节{第1-17周}，周四第1，2节{第1-17周}，周四第3节{第1-17周}</v>
      </c>
      <c r="E32" s="5" t="str">
        <f>"尹正"</f>
        <v>尹正</v>
      </c>
      <c r="F32" s="5" t="str">
        <f>"2"</f>
        <v>2</v>
      </c>
    </row>
    <row r="33" spans="1:6" ht="38.1" customHeight="1" x14ac:dyDescent="0.15">
      <c r="A33" s="5">
        <v>31</v>
      </c>
      <c r="B33" s="5" t="str">
        <f t="shared" si="0"/>
        <v>经济数学学院</v>
      </c>
      <c r="C33" s="5" t="str">
        <f>"数学分析Ⅲ（理科）"</f>
        <v>数学分析Ⅲ（理科）</v>
      </c>
      <c r="D33" s="6" t="str">
        <f>"周二第10，11节{第1-17周}，周三第7节{第1-17周}，周三第8，9节{第1-17周}"</f>
        <v>周二第10，11节{第1-17周}，周三第7节{第1-17周}，周三第8，9节{第1-17周}</v>
      </c>
      <c r="E33" s="5" t="str">
        <f>"尹正"</f>
        <v>尹正</v>
      </c>
      <c r="F33" s="5" t="str">
        <f>"2"</f>
        <v>2</v>
      </c>
    </row>
    <row r="34" spans="1:6" ht="38.1" customHeight="1" x14ac:dyDescent="0.15">
      <c r="A34" s="5">
        <v>32</v>
      </c>
      <c r="B34" s="5" t="str">
        <f t="shared" si="0"/>
        <v>经济数学学院</v>
      </c>
      <c r="C34" s="5" t="str">
        <f>"数学分析Ⅲ（理科）"</f>
        <v>数学分析Ⅲ（理科）</v>
      </c>
      <c r="D34" s="6" t="str">
        <f>"周二第3，4节{第1-17周}，周四第7节{第1-17周}，周四第8，9节{第1-17周}"</f>
        <v>周二第3，4节{第1-17周}，周四第7节{第1-17周}，周四第8，9节{第1-17周}</v>
      </c>
      <c r="E34" s="5" t="str">
        <f>"尹正"</f>
        <v>尹正</v>
      </c>
      <c r="F34" s="5" t="str">
        <f>"2"</f>
        <v>2</v>
      </c>
    </row>
    <row r="35" spans="1:6" ht="21.95" customHeight="1" x14ac:dyDescent="0.15">
      <c r="A35" s="5">
        <v>33</v>
      </c>
      <c r="B35" s="5" t="str">
        <f t="shared" si="0"/>
        <v>经济数学学院</v>
      </c>
      <c r="C35" s="5" t="str">
        <f>"高等代数II（英文）"</f>
        <v>高等代数II（英文）</v>
      </c>
      <c r="D35" s="6" t="str">
        <f>"周三第1，2节{第1-17周}，周五第1，2节{第1-17周}"</f>
        <v>周三第1，2节{第1-17周}，周五第1，2节{第1-17周}</v>
      </c>
      <c r="E35" s="5" t="str">
        <f>"Wires Alexander"</f>
        <v>Wires Alexander</v>
      </c>
      <c r="F35" s="5" t="str">
        <f t="shared" ref="F35:F47" si="3">"1"</f>
        <v>1</v>
      </c>
    </row>
    <row r="36" spans="1:6" ht="21.95" customHeight="1" x14ac:dyDescent="0.15">
      <c r="A36" s="5">
        <v>34</v>
      </c>
      <c r="B36" s="5" t="str">
        <f t="shared" si="0"/>
        <v>经济数学学院</v>
      </c>
      <c r="C36" s="5" t="str">
        <f>"概率论（理科）"</f>
        <v>概率论（理科）</v>
      </c>
      <c r="D36" s="6" t="str">
        <f>"周一第1，2节{第1-17周}，周三第1，2节{第1-17周}"</f>
        <v>周一第1，2节{第1-17周}，周三第1，2节{第1-17周}</v>
      </c>
      <c r="E36" s="5" t="str">
        <f>"岳佳"</f>
        <v>岳佳</v>
      </c>
      <c r="F36" s="5" t="str">
        <f t="shared" si="3"/>
        <v>1</v>
      </c>
    </row>
    <row r="37" spans="1:6" ht="21.95" customHeight="1" x14ac:dyDescent="0.15">
      <c r="A37" s="5">
        <v>35</v>
      </c>
      <c r="B37" s="5" t="str">
        <f t="shared" si="0"/>
        <v>经济数学学院</v>
      </c>
      <c r="C37" s="5" t="str">
        <f>"概率论（理科）"</f>
        <v>概率论（理科）</v>
      </c>
      <c r="D37" s="6" t="str">
        <f>"周一第8，9节{第1-17周}，周三第8，9节{第1-17周}"</f>
        <v>周一第8，9节{第1-17周}，周三第8，9节{第1-17周}</v>
      </c>
      <c r="E37" s="5" t="str">
        <f>"岳佳"</f>
        <v>岳佳</v>
      </c>
      <c r="F37" s="5" t="str">
        <f t="shared" si="3"/>
        <v>1</v>
      </c>
    </row>
    <row r="38" spans="1:6" ht="21.95" customHeight="1" x14ac:dyDescent="0.15">
      <c r="A38" s="5">
        <v>36</v>
      </c>
      <c r="B38" s="5" t="str">
        <f t="shared" si="0"/>
        <v>经济数学学院</v>
      </c>
      <c r="C38" s="5" t="str">
        <f>"高等代数Ⅰ"</f>
        <v>高等代数Ⅰ</v>
      </c>
      <c r="D38" s="6" t="str">
        <f>"周一第6节{第1-17周}，周一第7节{第1-17周}，周三第8，9节{第1-17周}"</f>
        <v>周一第6节{第1-17周}，周一第7节{第1-17周}，周三第8，9节{第1-17周}</v>
      </c>
      <c r="E38" s="5" t="str">
        <f>"向开理"</f>
        <v>向开理</v>
      </c>
      <c r="F38" s="5" t="str">
        <f t="shared" si="3"/>
        <v>1</v>
      </c>
    </row>
    <row r="39" spans="1:6" ht="21.95" customHeight="1" x14ac:dyDescent="0.15">
      <c r="A39" s="5">
        <v>37</v>
      </c>
      <c r="B39" s="5" t="str">
        <f t="shared" si="0"/>
        <v>经济数学学院</v>
      </c>
      <c r="C39" s="5" t="str">
        <f>"概率论（理科）"</f>
        <v>概率论（理科）</v>
      </c>
      <c r="D39" s="6" t="str">
        <f>"周三第8，9节{第1-17周}，周五第3，4节{第1-17周}"</f>
        <v>周三第8，9节{第1-17周}，周五第3，4节{第1-17周}</v>
      </c>
      <c r="E39" s="5" t="str">
        <f>"杨扬"</f>
        <v>杨扬</v>
      </c>
      <c r="F39" s="5" t="str">
        <f t="shared" si="3"/>
        <v>1</v>
      </c>
    </row>
    <row r="40" spans="1:6" ht="21.95" customHeight="1" x14ac:dyDescent="0.15">
      <c r="A40" s="5">
        <v>38</v>
      </c>
      <c r="B40" s="5" t="str">
        <f t="shared" si="0"/>
        <v>经济数学学院</v>
      </c>
      <c r="C40" s="5" t="str">
        <f>"概率论（理科）"</f>
        <v>概率论（理科）</v>
      </c>
      <c r="D40" s="6" t="str">
        <f>"周三第1，2节{第1-17周}，周五第1，2节{第1-17周}"</f>
        <v>周三第1，2节{第1-17周}，周五第1，2节{第1-17周}</v>
      </c>
      <c r="E40" s="5" t="str">
        <f>"杨扬"</f>
        <v>杨扬</v>
      </c>
      <c r="F40" s="5" t="str">
        <f t="shared" si="3"/>
        <v>1</v>
      </c>
    </row>
    <row r="41" spans="1:6" ht="21.95" customHeight="1" x14ac:dyDescent="0.15">
      <c r="A41" s="5">
        <v>39</v>
      </c>
      <c r="B41" s="5" t="str">
        <f t="shared" si="0"/>
        <v>经济数学学院</v>
      </c>
      <c r="C41" s="5" t="str">
        <f>"概率论（理科）"</f>
        <v>概率论（理科）</v>
      </c>
      <c r="D41" s="6" t="str">
        <f>"周三第6节{第1-17周}，周三第7节{第1-17周}，周五第8，9节{第1-17周}"</f>
        <v>周三第6节{第1-17周}，周三第7节{第1-17周}，周五第8，9节{第1-17周}</v>
      </c>
      <c r="E41" s="5" t="str">
        <f>"杨扬"</f>
        <v>杨扬</v>
      </c>
      <c r="F41" s="5" t="str">
        <f t="shared" si="3"/>
        <v>1</v>
      </c>
    </row>
    <row r="42" spans="1:6" ht="21.95" customHeight="1" x14ac:dyDescent="0.15">
      <c r="A42" s="5">
        <v>40</v>
      </c>
      <c r="B42" s="5" t="str">
        <f t="shared" si="0"/>
        <v>经济数学学院</v>
      </c>
      <c r="C42" s="5" t="str">
        <f>"数值分析"</f>
        <v>数值分析</v>
      </c>
      <c r="D42" s="6" t="str">
        <f>"周一第10，11，12节{第1-17周}"</f>
        <v>周一第10，11，12节{第1-17周}</v>
      </c>
      <c r="E42" s="5" t="str">
        <f>"马敬堂"</f>
        <v>马敬堂</v>
      </c>
      <c r="F42" s="5" t="str">
        <f t="shared" si="3"/>
        <v>1</v>
      </c>
    </row>
    <row r="43" spans="1:6" ht="38.1" customHeight="1" x14ac:dyDescent="0.15">
      <c r="A43" s="5">
        <v>41</v>
      </c>
      <c r="B43" s="5" t="str">
        <f t="shared" si="0"/>
        <v>经济数学学院</v>
      </c>
      <c r="C43" s="5" t="str">
        <f>"数学分析Ⅰ（理科）"</f>
        <v>数学分析Ⅰ（理科）</v>
      </c>
      <c r="D43" s="6" t="str">
        <f>"周一第1，2节{第1-17周}，周一第3节{第1-17周}，周四第7节{第1-17周}，周四第8，9节{第1-17周}"</f>
        <v>周一第1，2节{第1-17周}，周一第3节{第1-17周}，周四第7节{第1-17周}，周四第8，9节{第1-17周}</v>
      </c>
      <c r="E43" s="5" t="str">
        <f>"李涛"</f>
        <v>李涛</v>
      </c>
      <c r="F43" s="5" t="str">
        <f t="shared" si="3"/>
        <v>1</v>
      </c>
    </row>
    <row r="44" spans="1:6" ht="38.1" customHeight="1" x14ac:dyDescent="0.15">
      <c r="A44" s="5">
        <v>42</v>
      </c>
      <c r="B44" s="5" t="str">
        <f t="shared" si="0"/>
        <v>经济数学学院</v>
      </c>
      <c r="C44" s="5" t="str">
        <f>"数学分析Ⅰ（理科）"</f>
        <v>数学分析Ⅰ（理科）</v>
      </c>
      <c r="D44" s="6" t="str">
        <f>"周一第7节{第1-17周}，周一第8，9节{第1-17周}，周四第1，2节{第1-17周}，周四第3节{第1-17周}"</f>
        <v>周一第7节{第1-17周}，周一第8，9节{第1-17周}，周四第1，2节{第1-17周}，周四第3节{第1-17周}</v>
      </c>
      <c r="E44" s="5" t="str">
        <f>"李涛"</f>
        <v>李涛</v>
      </c>
      <c r="F44" s="5" t="str">
        <f t="shared" si="3"/>
        <v>1</v>
      </c>
    </row>
    <row r="45" spans="1:6" ht="21.95" customHeight="1" x14ac:dyDescent="0.15">
      <c r="A45" s="5">
        <v>43</v>
      </c>
      <c r="B45" s="5" t="str">
        <f t="shared" si="0"/>
        <v>经济数学学院</v>
      </c>
      <c r="C45" s="5" t="str">
        <f>"常微分方程"</f>
        <v>常微分方程</v>
      </c>
      <c r="D45" s="6" t="str">
        <f>"周四第7节{第1-17周}，周四第8，9节{第1-17周}"</f>
        <v>周四第7节{第1-17周}，周四第8，9节{第1-17周}</v>
      </c>
      <c r="E45" s="5" t="str">
        <f>"祝书强"</f>
        <v>祝书强</v>
      </c>
      <c r="F45" s="5" t="str">
        <f t="shared" si="3"/>
        <v>1</v>
      </c>
    </row>
    <row r="46" spans="1:6" ht="21.95" customHeight="1" x14ac:dyDescent="0.15">
      <c r="A46" s="5">
        <v>44</v>
      </c>
      <c r="B46" s="5" t="str">
        <f t="shared" si="0"/>
        <v>经济数学学院</v>
      </c>
      <c r="C46" s="5" t="str">
        <f>"高等代数Ⅰ"</f>
        <v>高等代数Ⅰ</v>
      </c>
      <c r="D46" s="6" t="str">
        <f>"周一第8，9节{第1-17周}，周四第6节{第1-17周}，周四第7节{第1-17周}"</f>
        <v>周一第8，9节{第1-17周}，周四第6节{第1-17周}，周四第7节{第1-17周}</v>
      </c>
      <c r="E46" s="5" t="str">
        <f>"朱胜坤"</f>
        <v>朱胜坤</v>
      </c>
      <c r="F46" s="5" t="str">
        <f t="shared" si="3"/>
        <v>1</v>
      </c>
    </row>
    <row r="47" spans="1:6" ht="21.95" customHeight="1" x14ac:dyDescent="0.15">
      <c r="A47" s="5">
        <v>45</v>
      </c>
      <c r="B47" s="5" t="str">
        <f t="shared" ref="B47:B53" si="4">"统计学院"</f>
        <v>统计学院</v>
      </c>
      <c r="C47" s="5" t="str">
        <f>"计量经济学"</f>
        <v>计量经济学</v>
      </c>
      <c r="D47" s="6" t="str">
        <f>"周二第1，2节{第1-17周}，周二第3节{第1-17周}"</f>
        <v>周二第1，2节{第1-17周}，周二第3节{第1-17周}</v>
      </c>
      <c r="E47" s="5" t="str">
        <f>"张卫东"</f>
        <v>张卫东</v>
      </c>
      <c r="F47" s="5" t="str">
        <f t="shared" si="3"/>
        <v>1</v>
      </c>
    </row>
    <row r="48" spans="1:6" s="1" customFormat="1" ht="21.95" customHeight="1" x14ac:dyDescent="0.15">
      <c r="A48" s="5">
        <v>46</v>
      </c>
      <c r="B48" s="5" t="str">
        <f t="shared" si="4"/>
        <v>统计学院</v>
      </c>
      <c r="C48" s="5" t="str">
        <f>"计量经济学"</f>
        <v>计量经济学</v>
      </c>
      <c r="D48" s="6" t="str">
        <f>"周二第10，11，12节{第1-17周}"</f>
        <v>周二第10，11，12节{第1-17周}</v>
      </c>
      <c r="E48" s="5" t="str">
        <f>"张华节"</f>
        <v>张华节</v>
      </c>
      <c r="F48" s="5">
        <v>1</v>
      </c>
    </row>
    <row r="49" spans="1:6" ht="21.95" customHeight="1" x14ac:dyDescent="0.15">
      <c r="A49" s="5">
        <v>47</v>
      </c>
      <c r="B49" s="5" t="str">
        <f t="shared" si="4"/>
        <v>统计学院</v>
      </c>
      <c r="C49" s="5" t="str">
        <f>"计量经济学"</f>
        <v>计量经济学</v>
      </c>
      <c r="D49" s="6" t="str">
        <f>"周二第1，2节{第1-17周}，周二第3节{第1-17周}"</f>
        <v>周二第1，2节{第1-17周}，周二第3节{第1-17周}</v>
      </c>
      <c r="E49" s="5" t="str">
        <f>"于博"</f>
        <v>于博</v>
      </c>
      <c r="F49" s="5" t="str">
        <f>"2"</f>
        <v>2</v>
      </c>
    </row>
    <row r="50" spans="1:6" ht="21.95" customHeight="1" x14ac:dyDescent="0.15">
      <c r="A50" s="5">
        <v>48</v>
      </c>
      <c r="B50" s="5" t="str">
        <f t="shared" si="4"/>
        <v>统计学院</v>
      </c>
      <c r="C50" s="5" t="str">
        <f>"时间序列分析"</f>
        <v>时间序列分析</v>
      </c>
      <c r="D50" s="6" t="str">
        <f>"周一第10，11，12节{第1-17周}"</f>
        <v>周一第10，11，12节{第1-17周}</v>
      </c>
      <c r="E50" s="5" t="str">
        <f>"周凡吟"</f>
        <v>周凡吟</v>
      </c>
      <c r="F50" s="5" t="str">
        <f>"1"</f>
        <v>1</v>
      </c>
    </row>
    <row r="51" spans="1:6" ht="21.95" customHeight="1" x14ac:dyDescent="0.15">
      <c r="A51" s="5">
        <v>49</v>
      </c>
      <c r="B51" s="5" t="str">
        <f t="shared" si="4"/>
        <v>统计学院</v>
      </c>
      <c r="C51" s="5" t="str">
        <f>"抽样调查与应用"</f>
        <v>抽样调查与应用</v>
      </c>
      <c r="D51" s="6" t="str">
        <f>"周三第5，6节{第1-17周}，周三第7节{第1-17周}"</f>
        <v>周三第5，6节{第1-17周}，周三第7节{第1-17周}</v>
      </c>
      <c r="E51" s="5" t="str">
        <f>"夏怡凡"</f>
        <v>夏怡凡</v>
      </c>
      <c r="F51" s="5" t="str">
        <f>"1"</f>
        <v>1</v>
      </c>
    </row>
    <row r="52" spans="1:6" s="1" customFormat="1" ht="21.95" customHeight="1" x14ac:dyDescent="0.15">
      <c r="A52" s="5">
        <v>50</v>
      </c>
      <c r="B52" s="5" t="str">
        <f t="shared" si="4"/>
        <v>统计学院</v>
      </c>
      <c r="C52" s="5" t="str">
        <f>"计量经济学"</f>
        <v>计量经济学</v>
      </c>
      <c r="D52" s="6" t="str">
        <f>"周三第10，11，12节{第1-17周}"</f>
        <v>周三第10，11，12节{第1-17周}</v>
      </c>
      <c r="E52" s="5" t="str">
        <f>"陈娟"</f>
        <v>陈娟</v>
      </c>
      <c r="F52" s="5">
        <v>1</v>
      </c>
    </row>
    <row r="53" spans="1:6" ht="21.95" customHeight="1" x14ac:dyDescent="0.15">
      <c r="A53" s="5">
        <v>51</v>
      </c>
      <c r="B53" s="5" t="str">
        <f t="shared" si="4"/>
        <v>统计学院</v>
      </c>
      <c r="C53" s="5" t="str">
        <f>"计量经济学"</f>
        <v>计量经济学</v>
      </c>
      <c r="D53" s="6" t="str">
        <f>"周二第10，11，12节{第1-17周}"</f>
        <v>周二第10，11，12节{第1-17周}</v>
      </c>
      <c r="E53" s="5" t="str">
        <f>"郭建军"</f>
        <v>郭建军</v>
      </c>
      <c r="F53" s="5" t="str">
        <f t="shared" ref="F53:F63" si="5">"1"</f>
        <v>1</v>
      </c>
    </row>
    <row r="54" spans="1:6" s="2" customFormat="1" ht="21.95" customHeight="1" x14ac:dyDescent="0.15">
      <c r="A54" s="5">
        <v>52</v>
      </c>
      <c r="B54" s="5" t="str">
        <f t="shared" ref="B54:B72" si="6">"会计学院"</f>
        <v>会计学院</v>
      </c>
      <c r="C54" s="5" t="str">
        <f>"会计学"</f>
        <v>会计学</v>
      </c>
      <c r="D54" s="6" t="str">
        <f>"周三第10，11，12节{第1-17周}"</f>
        <v>周三第10，11，12节{第1-17周}</v>
      </c>
      <c r="E54" s="5" t="str">
        <f>"李海燕"</f>
        <v>李海燕</v>
      </c>
      <c r="F54" s="5" t="str">
        <f t="shared" si="5"/>
        <v>1</v>
      </c>
    </row>
    <row r="55" spans="1:6" s="2" customFormat="1" ht="21.95" customHeight="1" x14ac:dyDescent="0.15">
      <c r="A55" s="5">
        <v>53</v>
      </c>
      <c r="B55" s="5" t="str">
        <f t="shared" si="6"/>
        <v>会计学院</v>
      </c>
      <c r="C55" s="5" t="str">
        <f>"会计学"</f>
        <v>会计学</v>
      </c>
      <c r="D55" s="6" t="str">
        <f>"周三第5，6节{第1-17周}，周三第7节{第1-17周}"</f>
        <v>周三第5，6节{第1-17周}，周三第7节{第1-17周}</v>
      </c>
      <c r="E55" s="5" t="str">
        <f>"李海燕"</f>
        <v>李海燕</v>
      </c>
      <c r="F55" s="5" t="str">
        <f t="shared" si="5"/>
        <v>1</v>
      </c>
    </row>
    <row r="56" spans="1:6" s="2" customFormat="1" ht="21.95" customHeight="1" x14ac:dyDescent="0.15">
      <c r="A56" s="5">
        <v>54</v>
      </c>
      <c r="B56" s="5" t="str">
        <f t="shared" si="6"/>
        <v>会计学院</v>
      </c>
      <c r="C56" s="5" t="str">
        <f>"会计学"</f>
        <v>会计学</v>
      </c>
      <c r="D56" s="6" t="str">
        <f>"周一第1，2节{第1-17周}，周一第3节{第1-17周}"</f>
        <v>周一第1，2节{第1-17周}，周一第3节{第1-17周}</v>
      </c>
      <c r="E56" s="5" t="str">
        <f>"张力"</f>
        <v>张力</v>
      </c>
      <c r="F56" s="5" t="str">
        <f t="shared" si="5"/>
        <v>1</v>
      </c>
    </row>
    <row r="57" spans="1:6" s="2" customFormat="1" ht="21.95" customHeight="1" x14ac:dyDescent="0.15">
      <c r="A57" s="5">
        <v>55</v>
      </c>
      <c r="B57" s="5" t="str">
        <f t="shared" si="6"/>
        <v>会计学院</v>
      </c>
      <c r="C57" s="5" t="str">
        <f>"会计学"</f>
        <v>会计学</v>
      </c>
      <c r="D57" s="6" t="str">
        <f>"周一第5，6节{第1-17周}，周一第7节{第1-17周}"</f>
        <v>周一第5，6节{第1-17周}，周一第7节{第1-17周}</v>
      </c>
      <c r="E57" s="5" t="str">
        <f>"张力"</f>
        <v>张力</v>
      </c>
      <c r="F57" s="5" t="str">
        <f t="shared" si="5"/>
        <v>1</v>
      </c>
    </row>
    <row r="58" spans="1:6" s="2" customFormat="1" ht="21.95" customHeight="1" x14ac:dyDescent="0.15">
      <c r="A58" s="5">
        <v>56</v>
      </c>
      <c r="B58" s="5" t="str">
        <f t="shared" si="6"/>
        <v>会计学院</v>
      </c>
      <c r="C58" s="5" t="str">
        <f>"会计学"</f>
        <v>会计学</v>
      </c>
      <c r="D58" s="6" t="str">
        <f>"周二第10，11，12节{第1-17周}"</f>
        <v>周二第10，11，12节{第1-17周}</v>
      </c>
      <c r="E58" s="5" t="str">
        <f>"张力"</f>
        <v>张力</v>
      </c>
      <c r="F58" s="5" t="str">
        <f t="shared" si="5"/>
        <v>1</v>
      </c>
    </row>
    <row r="59" spans="1:6" s="2" customFormat="1" ht="21.95" customHeight="1" x14ac:dyDescent="0.15">
      <c r="A59" s="5">
        <v>57</v>
      </c>
      <c r="B59" s="5" t="str">
        <f t="shared" si="6"/>
        <v>会计学院</v>
      </c>
      <c r="C59" s="5" t="str">
        <f>"初级财务会计(英)MOOC"</f>
        <v>初级财务会计(英)MOOC</v>
      </c>
      <c r="D59" s="6" t="str">
        <f>"2022年9-11月"</f>
        <v>2022年9-11月</v>
      </c>
      <c r="E59" s="5" t="str">
        <f>"赵尘"</f>
        <v>赵尘</v>
      </c>
      <c r="F59" s="5" t="str">
        <f t="shared" si="5"/>
        <v>1</v>
      </c>
    </row>
    <row r="60" spans="1:6" s="2" customFormat="1" ht="38.1" customHeight="1" x14ac:dyDescent="0.15">
      <c r="A60" s="5">
        <v>58</v>
      </c>
      <c r="B60" s="5" t="str">
        <f t="shared" si="6"/>
        <v>会计学院</v>
      </c>
      <c r="C60" s="5" t="str">
        <f>"会计学原理（FA1，英语）"</f>
        <v>会计学原理（FA1，英语）</v>
      </c>
      <c r="D60" s="6" t="str">
        <f>"周一第3，4节{第1-17周}，周四第1，2节{第1-17周}，周四第3节{第1-17周}"</f>
        <v>周一第3，4节{第1-17周}，周四第1，2节{第1-17周}，周四第3节{第1-17周}</v>
      </c>
      <c r="E60" s="5" t="str">
        <f>"赵尘"</f>
        <v>赵尘</v>
      </c>
      <c r="F60" s="5" t="str">
        <f t="shared" si="5"/>
        <v>1</v>
      </c>
    </row>
    <row r="61" spans="1:6" s="2" customFormat="1" ht="21.95" customHeight="1" x14ac:dyDescent="0.15">
      <c r="A61" s="5">
        <v>59</v>
      </c>
      <c r="B61" s="5" t="str">
        <f t="shared" si="6"/>
        <v>会计学院</v>
      </c>
      <c r="C61" s="5" t="str">
        <f>"管理会计学MOOC"</f>
        <v>管理会计学MOOC</v>
      </c>
      <c r="D61" s="6" t="str">
        <f>"2021年9-11月"</f>
        <v>2021年9-11月</v>
      </c>
      <c r="E61" s="5" t="str">
        <f>"李玉周"</f>
        <v>李玉周</v>
      </c>
      <c r="F61" s="5" t="str">
        <f t="shared" si="5"/>
        <v>1</v>
      </c>
    </row>
    <row r="62" spans="1:6" s="2" customFormat="1" ht="38.1" customHeight="1" x14ac:dyDescent="0.15">
      <c r="A62" s="5">
        <v>60</v>
      </c>
      <c r="B62" s="5" t="str">
        <f t="shared" si="6"/>
        <v>会计学院</v>
      </c>
      <c r="C62" s="5" t="str">
        <f>"综合能力训练
（ERP模拟经营沙盘）"</f>
        <v>综合能力训练
（ERP模拟经营沙盘）</v>
      </c>
      <c r="D62" s="6" t="str">
        <f>"周六第3，4节{第1-17周}"</f>
        <v>周六第3，4节{第1-17周}</v>
      </c>
      <c r="E62" s="5" t="str">
        <f>"邹燕"</f>
        <v>邹燕</v>
      </c>
      <c r="F62" s="5" t="str">
        <f t="shared" si="5"/>
        <v>1</v>
      </c>
    </row>
    <row r="63" spans="1:6" s="2" customFormat="1" ht="38.1" customHeight="1" x14ac:dyDescent="0.15">
      <c r="A63" s="5">
        <v>61</v>
      </c>
      <c r="B63" s="5" t="str">
        <f t="shared" si="6"/>
        <v>会计学院</v>
      </c>
      <c r="C63" s="5" t="str">
        <f>"综合能力训练
（ERP模拟经营沙盘）"</f>
        <v>综合能力训练
（ERP模拟经营沙盘）</v>
      </c>
      <c r="D63" s="6" t="str">
        <f>"周六第3，4节{第1-17周}"</f>
        <v>周六第3，4节{第1-17周}</v>
      </c>
      <c r="E63" s="5" t="str">
        <f>"邹燕"</f>
        <v>邹燕</v>
      </c>
      <c r="F63" s="5" t="str">
        <f t="shared" si="5"/>
        <v>1</v>
      </c>
    </row>
    <row r="64" spans="1:6" s="2" customFormat="1" ht="38.1" customHeight="1" x14ac:dyDescent="0.15">
      <c r="A64" s="5">
        <v>62</v>
      </c>
      <c r="B64" s="5" t="str">
        <f t="shared" si="6"/>
        <v>会计学院</v>
      </c>
      <c r="C64" s="5" t="str">
        <f>"综合能力训练
（ERP模拟经营沙盘）MOOC"</f>
        <v>综合能力训练
（ERP模拟经营沙盘）MOOC</v>
      </c>
      <c r="D64" s="6" t="str">
        <f>"2022年9-11月"</f>
        <v>2022年9-11月</v>
      </c>
      <c r="E64" s="5" t="str">
        <f>"邹燕"</f>
        <v>邹燕</v>
      </c>
      <c r="F64" s="5" t="str">
        <f>"2"</f>
        <v>2</v>
      </c>
    </row>
    <row r="65" spans="1:6" s="2" customFormat="1" ht="21.95" customHeight="1" x14ac:dyDescent="0.15">
      <c r="A65" s="5">
        <v>63</v>
      </c>
      <c r="B65" s="5" t="str">
        <f t="shared" si="6"/>
        <v>会计学院</v>
      </c>
      <c r="C65" s="5" t="str">
        <f>"会计学"</f>
        <v>会计学</v>
      </c>
      <c r="D65" s="6" t="str">
        <f>"周三第1，2节{第1-17周}，周三第3节{第1-17周}"</f>
        <v>周三第1，2节{第1-17周}，周三第3节{第1-17周}</v>
      </c>
      <c r="E65" s="5" t="str">
        <f>"李朝霞"</f>
        <v>李朝霞</v>
      </c>
      <c r="F65" s="5" t="str">
        <f>"1"</f>
        <v>1</v>
      </c>
    </row>
    <row r="66" spans="1:6" s="2" customFormat="1" ht="21.95" customHeight="1" x14ac:dyDescent="0.15">
      <c r="A66" s="5">
        <v>64</v>
      </c>
      <c r="B66" s="5" t="str">
        <f t="shared" si="6"/>
        <v>会计学院</v>
      </c>
      <c r="C66" s="5" t="str">
        <f>"审计学MOOC"</f>
        <v>审计学MOOC</v>
      </c>
      <c r="D66" s="6" t="str">
        <f>"2021年9-11月"</f>
        <v>2021年9-11月</v>
      </c>
      <c r="E66" s="5" t="str">
        <f>"李越冬"</f>
        <v>李越冬</v>
      </c>
      <c r="F66" s="5" t="str">
        <f>"2"</f>
        <v>2</v>
      </c>
    </row>
    <row r="67" spans="1:6" s="2" customFormat="1" ht="21.95" customHeight="1" x14ac:dyDescent="0.15">
      <c r="A67" s="5">
        <v>65</v>
      </c>
      <c r="B67" s="5" t="str">
        <f t="shared" si="6"/>
        <v>会计学院</v>
      </c>
      <c r="C67" s="5" t="str">
        <f>"The Principle of AuditingMOOC"</f>
        <v>The Principle of AuditingMOOC</v>
      </c>
      <c r="D67" s="6" t="str">
        <f>"2021年9-11月"</f>
        <v>2021年9-11月</v>
      </c>
      <c r="E67" s="5" t="str">
        <f>"李越冬"</f>
        <v>李越冬</v>
      </c>
      <c r="F67" s="5" t="str">
        <f t="shared" ref="F67:F74" si="7">"1"</f>
        <v>1</v>
      </c>
    </row>
    <row r="68" spans="1:6" s="2" customFormat="1" ht="21.95" customHeight="1" x14ac:dyDescent="0.15">
      <c r="A68" s="5">
        <v>66</v>
      </c>
      <c r="B68" s="5" t="str">
        <f t="shared" si="6"/>
        <v>会计学院</v>
      </c>
      <c r="C68" s="5" t="str">
        <f>"中级财务会计II（英）MOOC"</f>
        <v>中级财务会计II（英）MOOC</v>
      </c>
      <c r="D68" s="6" t="str">
        <f>"2022年9-11月"</f>
        <v>2022年9-11月</v>
      </c>
      <c r="E68" s="5" t="str">
        <f>"徐可"</f>
        <v>徐可</v>
      </c>
      <c r="F68" s="5" t="str">
        <f t="shared" si="7"/>
        <v>1</v>
      </c>
    </row>
    <row r="69" spans="1:6" s="2" customFormat="1" ht="21.75" customHeight="1" x14ac:dyDescent="0.15">
      <c r="A69" s="5">
        <v>67</v>
      </c>
      <c r="B69" s="5" t="str">
        <f t="shared" si="6"/>
        <v>会计学院</v>
      </c>
      <c r="C69" s="5" t="str">
        <f>"会计学"</f>
        <v>会计学</v>
      </c>
      <c r="D69" s="6" t="str">
        <f>"周三第1，2节{第1-17周}，周三第3节{第1-17周}"</f>
        <v>周三第1，2节{第1-17周}，周三第3节{第1-17周}</v>
      </c>
      <c r="E69" s="5" t="str">
        <f>"雷雷"</f>
        <v>雷雷</v>
      </c>
      <c r="F69" s="5" t="str">
        <f t="shared" si="7"/>
        <v>1</v>
      </c>
    </row>
    <row r="70" spans="1:6" s="2" customFormat="1" ht="21.95" customHeight="1" x14ac:dyDescent="0.15">
      <c r="A70" s="5">
        <v>68</v>
      </c>
      <c r="B70" s="5" t="str">
        <f t="shared" si="6"/>
        <v>会计学院</v>
      </c>
      <c r="C70" s="5" t="str">
        <f>"中级财务会计I（英）MOOC"</f>
        <v>中级财务会计I（英）MOOC</v>
      </c>
      <c r="D70" s="6" t="str">
        <f>"2022年9-11月"</f>
        <v>2022年9-11月</v>
      </c>
      <c r="E70" s="5" t="str">
        <f>"何力"</f>
        <v>何力</v>
      </c>
      <c r="F70" s="5" t="str">
        <f t="shared" si="7"/>
        <v>1</v>
      </c>
    </row>
    <row r="71" spans="1:6" s="2" customFormat="1" ht="21.95" customHeight="1" x14ac:dyDescent="0.15">
      <c r="A71" s="5">
        <v>69</v>
      </c>
      <c r="B71" s="5" t="str">
        <f t="shared" si="6"/>
        <v>会计学院</v>
      </c>
      <c r="C71" s="5" t="str">
        <f>"会计学原理（FA1，英语）"</f>
        <v>会计学原理（FA1，英语）</v>
      </c>
      <c r="D71" s="6" t="str">
        <f>"周一第10，11，12节{第1-17周}，周三第10，11节{第1-17周}"</f>
        <v>周一第10，11，12节{第1-17周}，周三第10，11节{第1-17周}</v>
      </c>
      <c r="E71" s="5" t="str">
        <f>"陈逸飞"</f>
        <v>陈逸飞</v>
      </c>
      <c r="F71" s="5" t="str">
        <f t="shared" si="7"/>
        <v>1</v>
      </c>
    </row>
    <row r="72" spans="1:6" s="2" customFormat="1" ht="38.1" customHeight="1" x14ac:dyDescent="0.15">
      <c r="A72" s="5">
        <v>70</v>
      </c>
      <c r="B72" s="5" t="str">
        <f t="shared" si="6"/>
        <v>会计学院</v>
      </c>
      <c r="C72" s="5" t="str">
        <f>"会计学原理（FA1，英语）"</f>
        <v>会计学原理（FA1，英语）</v>
      </c>
      <c r="D72" s="6" t="str">
        <f>"周一第1，2节{第1-17周}，周一第3节{第1-17周}，周三第8，9节{第1-17周}"</f>
        <v>周一第1，2节{第1-17周}，周一第3节{第1-17周}，周三第8，9节{第1-17周}</v>
      </c>
      <c r="E72" s="5" t="str">
        <f>"陈逸飞"</f>
        <v>陈逸飞</v>
      </c>
      <c r="F72" s="5" t="str">
        <f t="shared" si="7"/>
        <v>1</v>
      </c>
    </row>
    <row r="73" spans="1:6" ht="21.95" customHeight="1" x14ac:dyDescent="0.15">
      <c r="A73" s="5">
        <v>71</v>
      </c>
      <c r="B73" s="5" t="str">
        <f>"经济学院"</f>
        <v>经济学院</v>
      </c>
      <c r="C73" s="5" t="str">
        <f>"宏观经济学"</f>
        <v>宏观经济学</v>
      </c>
      <c r="D73" s="6" t="str">
        <f>"周一第7节{第1-17周}，周一第8，9节{第1-17周}"</f>
        <v>周一第7节{第1-17周}，周一第8，9节{第1-17周}</v>
      </c>
      <c r="E73" s="5" t="str">
        <f>"戴薇"</f>
        <v>戴薇</v>
      </c>
      <c r="F73" s="5" t="str">
        <f t="shared" si="7"/>
        <v>1</v>
      </c>
    </row>
    <row r="74" spans="1:6" ht="21.95" customHeight="1" x14ac:dyDescent="0.15">
      <c r="A74" s="5">
        <v>72</v>
      </c>
      <c r="B74" s="5" t="str">
        <f>"经济学院"</f>
        <v>经济学院</v>
      </c>
      <c r="C74" s="5" t="str">
        <f>"宏观经济学"</f>
        <v>宏观经济学</v>
      </c>
      <c r="D74" s="6" t="str">
        <f>"周四第5，6节{第1-17周}，周四第7节{第1-17周}"</f>
        <v>周四第5，6节{第1-17周}，周四第7节{第1-17周}</v>
      </c>
      <c r="E74" s="5" t="str">
        <f>"陈晓玲"</f>
        <v>陈晓玲</v>
      </c>
      <c r="F74" s="5" t="str">
        <f t="shared" si="7"/>
        <v>1</v>
      </c>
    </row>
    <row r="75" spans="1:6" ht="21.95" customHeight="1" x14ac:dyDescent="0.15">
      <c r="A75" s="5">
        <v>73</v>
      </c>
      <c r="B75" s="5" t="str">
        <f>"经济学院"</f>
        <v>经济学院</v>
      </c>
      <c r="C75" s="5" t="str">
        <f>"政治经济学"</f>
        <v>政治经济学</v>
      </c>
      <c r="D75" s="6" t="str">
        <f>"周四第8，9节{第1-17周}，周五第3，4节{第1-17周}"</f>
        <v>周四第8，9节{第1-17周}，周五第3，4节{第1-17周}</v>
      </c>
      <c r="E75" s="5" t="str">
        <f>"陈姝兴"</f>
        <v>陈姝兴</v>
      </c>
      <c r="F75" s="5" t="str">
        <f>"2"</f>
        <v>2</v>
      </c>
    </row>
    <row r="76" spans="1:6" ht="21.95" customHeight="1" x14ac:dyDescent="0.15">
      <c r="A76" s="5">
        <v>74</v>
      </c>
      <c r="B76" s="5" t="str">
        <f>"金融学院"</f>
        <v>金融学院</v>
      </c>
      <c r="C76" s="5" t="str">
        <f>"R语言与金融数据挖掘MOOC"</f>
        <v>R语言与金融数据挖掘MOOC</v>
      </c>
      <c r="D76" s="6" t="str">
        <f>"2022年9-11月"</f>
        <v>2022年9-11月</v>
      </c>
      <c r="E76" s="5" t="str">
        <f>"申宇"</f>
        <v>申宇</v>
      </c>
      <c r="F76" s="5" t="str">
        <f>"2"</f>
        <v>2</v>
      </c>
    </row>
    <row r="77" spans="1:6" ht="21.95" customHeight="1" x14ac:dyDescent="0.15">
      <c r="A77" s="5">
        <v>75</v>
      </c>
      <c r="B77" s="5" t="str">
        <f>"金融学院"</f>
        <v>金融学院</v>
      </c>
      <c r="C77" s="5" t="str">
        <f>"普惠金融MOOC"</f>
        <v>普惠金融MOOC</v>
      </c>
      <c r="D77" s="6" t="str">
        <f>"2021年9-11月"</f>
        <v>2021年9-11月</v>
      </c>
      <c r="E77" s="5" t="str">
        <f>"张晓玫"</f>
        <v>张晓玫</v>
      </c>
      <c r="F77" s="5" t="str">
        <f t="shared" ref="F77:F95" si="8">"1"</f>
        <v>1</v>
      </c>
    </row>
    <row r="78" spans="1:6" ht="21.95" customHeight="1" x14ac:dyDescent="0.15">
      <c r="A78" s="5">
        <v>76</v>
      </c>
      <c r="B78" s="5" t="str">
        <f>"金融学院"</f>
        <v>金融学院</v>
      </c>
      <c r="C78" s="5" t="str">
        <f>"货币金融学"</f>
        <v>货币金融学</v>
      </c>
      <c r="D78" s="6" t="str">
        <f>"周五第7节{第1-17周}，周五第8，9节{第1-17周}"</f>
        <v>周五第7节{第1-17周}，周五第8，9节{第1-17周}</v>
      </c>
      <c r="E78" s="5" t="str">
        <f>"马如静"</f>
        <v>马如静</v>
      </c>
      <c r="F78" s="5" t="str">
        <f t="shared" si="8"/>
        <v>1</v>
      </c>
    </row>
    <row r="79" spans="1:6" ht="21.95" customHeight="1" x14ac:dyDescent="0.15">
      <c r="A79" s="5">
        <v>77</v>
      </c>
      <c r="B79" s="5" t="str">
        <f>"金融学院"</f>
        <v>金融学院</v>
      </c>
      <c r="C79" s="5" t="str">
        <f>"货币金融学"</f>
        <v>货币金融学</v>
      </c>
      <c r="D79" s="6" t="str">
        <f>"周四第5，6节{第1-17周}，周四第7节{第1-17周}"</f>
        <v>周四第5，6节{第1-17周}，周四第7节{第1-17周}</v>
      </c>
      <c r="E79" s="5" t="str">
        <f>"宋全云"</f>
        <v>宋全云</v>
      </c>
      <c r="F79" s="5" t="str">
        <f t="shared" si="8"/>
        <v>1</v>
      </c>
    </row>
    <row r="80" spans="1:6" ht="21.95" customHeight="1" x14ac:dyDescent="0.15">
      <c r="A80" s="5">
        <v>78</v>
      </c>
      <c r="B80" s="5" t="str">
        <f>"经济信息工程学院"</f>
        <v>经济信息工程学院</v>
      </c>
      <c r="C80" s="5" t="str">
        <f>"数字经济支付MOOC"</f>
        <v>数字经济支付MOOC</v>
      </c>
      <c r="D80" s="6" t="str">
        <f>"2021年9-11月"</f>
        <v>2021年9-11月</v>
      </c>
      <c r="E80" s="5" t="str">
        <f>"李忠俊"</f>
        <v>李忠俊</v>
      </c>
      <c r="F80" s="5" t="str">
        <f t="shared" si="8"/>
        <v>1</v>
      </c>
    </row>
    <row r="81" spans="1:6" ht="21.95" customHeight="1" x14ac:dyDescent="0.15">
      <c r="A81" s="5">
        <v>79</v>
      </c>
      <c r="B81" s="5" t="str">
        <f>"经济信息工程学院"</f>
        <v>经济信息工程学院</v>
      </c>
      <c r="C81" s="5" t="str">
        <f>"Python应用基础MOOC"</f>
        <v>Python应用基础MOOC</v>
      </c>
      <c r="D81" s="6" t="str">
        <f>"2022年9-11月"</f>
        <v>2022年9-11月</v>
      </c>
      <c r="E81" s="5" t="str">
        <f>"谢志龙"</f>
        <v>谢志龙</v>
      </c>
      <c r="F81" s="5" t="str">
        <f t="shared" si="8"/>
        <v>1</v>
      </c>
    </row>
    <row r="82" spans="1:6" ht="21.95" customHeight="1" x14ac:dyDescent="0.15">
      <c r="A82" s="5">
        <v>80</v>
      </c>
      <c r="B82" s="5" t="str">
        <f>"经济信息工程学院"</f>
        <v>经济信息工程学院</v>
      </c>
      <c r="C82" s="5" t="str">
        <f>"互联网金融MOOC"</f>
        <v>互联网金融MOOC</v>
      </c>
      <c r="D82" s="6" t="str">
        <f>"2021年9-11月"</f>
        <v>2021年9-11月</v>
      </c>
      <c r="E82" s="5" t="str">
        <f>"帅青红"</f>
        <v>帅青红</v>
      </c>
      <c r="F82" s="5" t="str">
        <f t="shared" si="8"/>
        <v>1</v>
      </c>
    </row>
    <row r="83" spans="1:6" s="2" customFormat="1" ht="21.95" customHeight="1" x14ac:dyDescent="0.15">
      <c r="A83" s="5">
        <v>81</v>
      </c>
      <c r="B83" s="5" t="str">
        <f t="shared" ref="B83:B95" si="9">"工商管理学院"</f>
        <v>工商管理学院</v>
      </c>
      <c r="C83" s="5" t="str">
        <f>"管理学原理（英）"</f>
        <v>管理学原理（英）</v>
      </c>
      <c r="D83" s="6" t="str">
        <f>"周一第5，6节{第1-17周}，周一第7节{第1-17周}"</f>
        <v>周一第5，6节{第1-17周}，周一第7节{第1-17周}</v>
      </c>
      <c r="E83" s="5" t="str">
        <f>"唐明凤"</f>
        <v>唐明凤</v>
      </c>
      <c r="F83" s="5" t="str">
        <f t="shared" si="8"/>
        <v>1</v>
      </c>
    </row>
    <row r="84" spans="1:6" s="2" customFormat="1" ht="21.95" customHeight="1" x14ac:dyDescent="0.15">
      <c r="A84" s="5">
        <v>82</v>
      </c>
      <c r="B84" s="5" t="str">
        <f t="shared" si="9"/>
        <v>工商管理学院</v>
      </c>
      <c r="C84" s="5" t="str">
        <f>"大数据与统计学"</f>
        <v>大数据与统计学</v>
      </c>
      <c r="D84" s="6" t="str">
        <f>"周五第5，6节{第1-17周}，周五第7节{第1-17周}"</f>
        <v>周五第5，6节{第1-17周}，周五第7节{第1-17周}</v>
      </c>
      <c r="E84" s="5" t="str">
        <f>"赵奕奕"</f>
        <v>赵奕奕</v>
      </c>
      <c r="F84" s="5" t="str">
        <f t="shared" si="8"/>
        <v>1</v>
      </c>
    </row>
    <row r="85" spans="1:6" s="2" customFormat="1" ht="21.95" customHeight="1" x14ac:dyDescent="0.15">
      <c r="A85" s="5">
        <v>83</v>
      </c>
      <c r="B85" s="5" t="str">
        <f t="shared" si="9"/>
        <v>工商管理学院</v>
      </c>
      <c r="C85" s="5" t="str">
        <f>"大数据与统计学"</f>
        <v>大数据与统计学</v>
      </c>
      <c r="D85" s="6" t="str">
        <f>"周三第5，6节{第1-17周}，周三第7节{第1-17周}"</f>
        <v>周三第5，6节{第1-17周}，周三第7节{第1-17周}</v>
      </c>
      <c r="E85" s="5" t="str">
        <f>"赵奕奕"</f>
        <v>赵奕奕</v>
      </c>
      <c r="F85" s="5" t="str">
        <f t="shared" si="8"/>
        <v>1</v>
      </c>
    </row>
    <row r="86" spans="1:6" s="2" customFormat="1" ht="21.95" customHeight="1" x14ac:dyDescent="0.15">
      <c r="A86" s="5">
        <v>84</v>
      </c>
      <c r="B86" s="5" t="str">
        <f t="shared" si="9"/>
        <v>工商管理学院</v>
      </c>
      <c r="C86" s="5" t="str">
        <f>"大数据与统计学"</f>
        <v>大数据与统计学</v>
      </c>
      <c r="D86" s="6" t="str">
        <f>"周三第1，2节{第1-17周}，周三第3节{第1-17周}"</f>
        <v>周三第1，2节{第1-17周}，周三第3节{第1-17周}</v>
      </c>
      <c r="E86" s="5" t="str">
        <f>"赵奕奕"</f>
        <v>赵奕奕</v>
      </c>
      <c r="F86" s="5" t="str">
        <f t="shared" si="8"/>
        <v>1</v>
      </c>
    </row>
    <row r="87" spans="1:6" s="2" customFormat="1" ht="21.95" customHeight="1" x14ac:dyDescent="0.15">
      <c r="A87" s="5">
        <v>85</v>
      </c>
      <c r="B87" s="5" t="str">
        <f t="shared" si="9"/>
        <v>工商管理学院</v>
      </c>
      <c r="C87" s="5" t="str">
        <f>"管理学原理"</f>
        <v>管理学原理</v>
      </c>
      <c r="D87" s="6" t="str">
        <f>"周四第10，11，12节{第1-17周}"</f>
        <v>周四第10，11，12节{第1-17周}</v>
      </c>
      <c r="E87" s="5" t="str">
        <f>"宋琪"</f>
        <v>宋琪</v>
      </c>
      <c r="F87" s="5" t="str">
        <f t="shared" si="8"/>
        <v>1</v>
      </c>
    </row>
    <row r="88" spans="1:6" s="2" customFormat="1" ht="21.95" customHeight="1" x14ac:dyDescent="0.15">
      <c r="A88" s="5">
        <v>86</v>
      </c>
      <c r="B88" s="5" t="str">
        <f t="shared" si="9"/>
        <v>工商管理学院</v>
      </c>
      <c r="C88" s="5" t="str">
        <f>"宏观经济学"</f>
        <v>宏观经济学</v>
      </c>
      <c r="D88" s="6" t="str">
        <f>"周三第10，11，12节{第1-17周}"</f>
        <v>周三第10，11，12节{第1-17周}</v>
      </c>
      <c r="E88" s="5" t="str">
        <f>"邱奕宾"</f>
        <v>邱奕宾</v>
      </c>
      <c r="F88" s="5" t="str">
        <f t="shared" si="8"/>
        <v>1</v>
      </c>
    </row>
    <row r="89" spans="1:6" s="2" customFormat="1" ht="21.95" customHeight="1" x14ac:dyDescent="0.15">
      <c r="A89" s="5">
        <v>87</v>
      </c>
      <c r="B89" s="5" t="str">
        <f t="shared" si="9"/>
        <v>工商管理学院</v>
      </c>
      <c r="C89" s="5" t="str">
        <f>"管理学原理"</f>
        <v>管理学原理</v>
      </c>
      <c r="D89" s="6" t="str">
        <f>"周四第7节{第1-17周}，周四第8，9节{第1-17周}"</f>
        <v>周四第7节{第1-17周}，周四第8，9节{第1-17周}</v>
      </c>
      <c r="E89" s="5" t="str">
        <f>"冯俭"</f>
        <v>冯俭</v>
      </c>
      <c r="F89" s="5" t="str">
        <f t="shared" si="8"/>
        <v>1</v>
      </c>
    </row>
    <row r="90" spans="1:6" s="2" customFormat="1" ht="21.95" customHeight="1" x14ac:dyDescent="0.15">
      <c r="A90" s="5">
        <v>88</v>
      </c>
      <c r="B90" s="5" t="str">
        <f t="shared" si="9"/>
        <v>工商管理学院</v>
      </c>
      <c r="C90" s="5" t="str">
        <f>"宏观经济学"</f>
        <v>宏观经济学</v>
      </c>
      <c r="D90" s="6" t="str">
        <f>"周五第5，6节{第1-17周}，周五第7节{第1-17周}"</f>
        <v>周五第5，6节{第1-17周}，周五第7节{第1-17周}</v>
      </c>
      <c r="E90" s="5" t="str">
        <f>"侯哲之"</f>
        <v>侯哲之</v>
      </c>
      <c r="F90" s="5" t="str">
        <f t="shared" si="8"/>
        <v>1</v>
      </c>
    </row>
    <row r="91" spans="1:6" s="2" customFormat="1" ht="21.95" customHeight="1" x14ac:dyDescent="0.15">
      <c r="A91" s="5">
        <v>89</v>
      </c>
      <c r="B91" s="5" t="str">
        <f t="shared" si="9"/>
        <v>工商管理学院</v>
      </c>
      <c r="C91" s="5" t="str">
        <f>"绩效与薪酬管理MOOC"</f>
        <v>绩效与薪酬管理MOOC</v>
      </c>
      <c r="D91" s="6" t="str">
        <f>"2021年9-11月"</f>
        <v>2021年9-11月</v>
      </c>
      <c r="E91" s="5" t="str">
        <f>"郭志刚"</f>
        <v>郭志刚</v>
      </c>
      <c r="F91" s="5" t="str">
        <f t="shared" si="8"/>
        <v>1</v>
      </c>
    </row>
    <row r="92" spans="1:6" s="2" customFormat="1" ht="21.95" customHeight="1" x14ac:dyDescent="0.15">
      <c r="A92" s="5">
        <v>90</v>
      </c>
      <c r="B92" s="5" t="str">
        <f t="shared" si="9"/>
        <v>工商管理学院</v>
      </c>
      <c r="C92" s="5" t="str">
        <f>"市场营销学MOOC"</f>
        <v>市场营销学MOOC</v>
      </c>
      <c r="D92" s="6" t="str">
        <f>"2022年9-11月"</f>
        <v>2022年9-11月</v>
      </c>
      <c r="E92" s="5" t="str">
        <f>"白璇"</f>
        <v>白璇</v>
      </c>
      <c r="F92" s="5" t="str">
        <f t="shared" si="8"/>
        <v>1</v>
      </c>
    </row>
    <row r="93" spans="1:6" s="2" customFormat="1" ht="21.95" customHeight="1" x14ac:dyDescent="0.15">
      <c r="A93" s="5">
        <v>91</v>
      </c>
      <c r="B93" s="5" t="str">
        <f t="shared" si="9"/>
        <v>工商管理学院</v>
      </c>
      <c r="C93" s="5" t="str">
        <f>"服务与运营管理（英）"</f>
        <v>服务与运营管理（英）</v>
      </c>
      <c r="D93" s="6" t="str">
        <f>"周三第5，6节{第1-17周}，周三第7节{第1-17周}"</f>
        <v>周三第5，6节{第1-17周}，周三第7节{第1-17周}</v>
      </c>
      <c r="E93" s="5" t="str">
        <f>"廖毅"</f>
        <v>廖毅</v>
      </c>
      <c r="F93" s="5" t="str">
        <f t="shared" si="8"/>
        <v>1</v>
      </c>
    </row>
    <row r="94" spans="1:6" s="2" customFormat="1" ht="21.95" customHeight="1" x14ac:dyDescent="0.15">
      <c r="A94" s="5">
        <v>92</v>
      </c>
      <c r="B94" s="5" t="str">
        <f t="shared" si="9"/>
        <v>工商管理学院</v>
      </c>
      <c r="C94" s="5" t="str">
        <f>"大数据与统计学"</f>
        <v>大数据与统计学</v>
      </c>
      <c r="D94" s="6" t="str">
        <f>"周三第1，2节{第1-17周}，周三第3节{第1-17周}"</f>
        <v>周三第1，2节{第1-17周}，周三第3节{第1-17周}</v>
      </c>
      <c r="E94" s="5" t="str">
        <f>"邱甲贤"</f>
        <v>邱甲贤</v>
      </c>
      <c r="F94" s="5" t="str">
        <f t="shared" si="8"/>
        <v>1</v>
      </c>
    </row>
    <row r="95" spans="1:6" s="2" customFormat="1" ht="21.95" customHeight="1" x14ac:dyDescent="0.15">
      <c r="A95" s="5">
        <v>93</v>
      </c>
      <c r="B95" s="5" t="str">
        <f t="shared" si="9"/>
        <v>工商管理学院</v>
      </c>
      <c r="C95" s="5" t="str">
        <f>"宏观经济学"</f>
        <v>宏观经济学</v>
      </c>
      <c r="D95" s="6" t="str">
        <f>"周一第5，6节{第1-17周}，周一第7节{第1-17周}"</f>
        <v>周一第5，6节{第1-17周}，周一第7节{第1-17周}</v>
      </c>
      <c r="E95" s="5" t="str">
        <f>"周凡"</f>
        <v>周凡</v>
      </c>
      <c r="F95" s="5" t="str">
        <f t="shared" si="8"/>
        <v>1</v>
      </c>
    </row>
    <row r="96" spans="1:6" s="2" customFormat="1" ht="21.95" customHeight="1" x14ac:dyDescent="0.15">
      <c r="A96" s="5">
        <v>94</v>
      </c>
      <c r="B96" s="5" t="str">
        <f>"研究生院"</f>
        <v>研究生院</v>
      </c>
      <c r="C96" s="5" t="str">
        <f>"会计学"</f>
        <v>会计学</v>
      </c>
      <c r="D96" s="6" t="str">
        <f>"周三第1，2节{第1-17周}，周三第3节{第1-17周}"</f>
        <v>周三第1，2节{第1-17周}，周三第3节{第1-17周}</v>
      </c>
      <c r="E96" s="5" t="str">
        <f>"邓博夫"</f>
        <v>邓博夫</v>
      </c>
      <c r="F96" s="5" t="str">
        <f>"2"</f>
        <v>2</v>
      </c>
    </row>
    <row r="97" spans="1:6" ht="38.1" customHeight="1" x14ac:dyDescent="0.15">
      <c r="A97" s="5">
        <v>95</v>
      </c>
      <c r="B97" s="5" t="str">
        <f>"特拉华数
据科学学院"</f>
        <v>特拉华数
据科学学院</v>
      </c>
      <c r="C97" s="5" t="str">
        <f>"服务与运营管理（英）"</f>
        <v>服务与运营管理（英）</v>
      </c>
      <c r="D97" s="6" t="str">
        <f>"周四第5，6节{第1-17周}，周四第7节{第1-17周}"</f>
        <v>周四第5，6节{第1-17周}，周四第7节{第1-17周}</v>
      </c>
      <c r="E97" s="5" t="str">
        <f>"杨石磊"</f>
        <v>杨石磊</v>
      </c>
      <c r="F97" s="5" t="str">
        <f>"1"</f>
        <v>1</v>
      </c>
    </row>
    <row r="98" spans="1:6" ht="38.1" customHeight="1" x14ac:dyDescent="0.15">
      <c r="A98" s="5">
        <v>96</v>
      </c>
      <c r="B98" s="5" t="str">
        <f>"特拉华数
据科学学院"</f>
        <v>特拉华数
据科学学院</v>
      </c>
      <c r="C98" s="5" t="str">
        <f>"服务与运营管理（英）"</f>
        <v>服务与运营管理（英）</v>
      </c>
      <c r="D98" s="6" t="str">
        <f>"周一第5，6节{第1-17周}，周一第7节{第1-17周}"</f>
        <v>周一第5，6节{第1-17周}，周一第7节{第1-17周}</v>
      </c>
      <c r="E98" s="5" t="str">
        <f>"杨石磊"</f>
        <v>杨石磊</v>
      </c>
      <c r="F98" s="5" t="str">
        <f>"1"</f>
        <v>1</v>
      </c>
    </row>
    <row r="99" spans="1:6" ht="38.1" customHeight="1" x14ac:dyDescent="0.15">
      <c r="A99" s="5">
        <v>97</v>
      </c>
      <c r="B99" s="5" t="str">
        <f>"马克思主义
学院"</f>
        <v>马克思主义
学院</v>
      </c>
      <c r="C99" s="5" t="str">
        <f>"毛泽东思想和中国特色社会主义理论体系概论"</f>
        <v>毛泽东思想和中国特色社会主义理论体系概论</v>
      </c>
      <c r="D99" s="6" t="str">
        <f>"周五第5，6节{第1-17周}，周五第7节{第1-17周}"</f>
        <v>周五第5，6节{第1-17周}，周五第7节{第1-17周}</v>
      </c>
      <c r="E99" s="5" t="str">
        <f>"王志琛"</f>
        <v>王志琛</v>
      </c>
      <c r="F99" s="5" t="str">
        <f>"1"</f>
        <v>1</v>
      </c>
    </row>
    <row r="100" spans="1:6" ht="38.1" customHeight="1" x14ac:dyDescent="0.15">
      <c r="A100" s="5">
        <v>98</v>
      </c>
      <c r="B100" s="5" t="str">
        <f>"马克思主义
学院"</f>
        <v>马克思主义
学院</v>
      </c>
      <c r="C100" s="5" t="str">
        <f>"毛泽东思想和中国特色社会主义理论体系概论"</f>
        <v>毛泽东思想和中国特色社会主义理论体系概论</v>
      </c>
      <c r="D100" s="6" t="str">
        <f>"周四第10，11，12节{第1-17周}"</f>
        <v>周四第10，11，12节{第1-17周}</v>
      </c>
      <c r="E100" s="5" t="str">
        <f>"龚松柏"</f>
        <v>龚松柏</v>
      </c>
      <c r="F100" s="5" t="str">
        <f>"1"</f>
        <v>1</v>
      </c>
    </row>
  </sheetData>
  <mergeCells count="1">
    <mergeCell ref="A1:F1"/>
  </mergeCells>
  <phoneticPr fontId="4" type="noConversion"/>
  <printOptions horizontalCentered="1"/>
  <pageMargins left="0.47244094488188981" right="0.47244094488188981" top="0.47244094488188981" bottom="0.4724409448818898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myexcel(8)</vt:lpstr>
      <vt:lpstr>'myexcel(8)'!Print_Titles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LMDY</dc:creator>
  <cp:lastModifiedBy>史丽婷</cp:lastModifiedBy>
  <cp:lastPrinted>2022-07-04T09:01:40Z</cp:lastPrinted>
  <dcterms:created xsi:type="dcterms:W3CDTF">2022-07-04T03:32:00Z</dcterms:created>
  <dcterms:modified xsi:type="dcterms:W3CDTF">2022-07-04T09:02:38Z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80DBB024F4A343288E3A49D59B0401B7</vt:lpwstr>
  </property>
  <property fmtid="{D5CDD505-2E9C-101B-9397-08002B2CF9AE}" pid="3" name="KSOProductBuildVer">
    <vt:lpwstr>2052-11.1.0.11830</vt:lpwstr>
  </property>
</Properties>
</file>