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myexcel (1)" sheetId="1" r:id="rId1"/>
  </sheets>
  <calcPr calcId="144525"/>
</workbook>
</file>

<file path=xl/sharedStrings.xml><?xml version="1.0" encoding="utf-8"?>
<sst xmlns="http://schemas.openxmlformats.org/spreadsheetml/2006/main" count="6" uniqueCount="6">
  <si>
    <t>序号</t>
  </si>
  <si>
    <t>课程名称</t>
  </si>
  <si>
    <t>开课时间</t>
  </si>
  <si>
    <t>学院</t>
  </si>
  <si>
    <t>老师名称</t>
  </si>
  <si>
    <t>招聘人数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</si>
</sst>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showGridLines="0" tabSelected="1" zoomScaleSheetLayoutView="60" workbookViewId="0">
      <selection activeCell="G60" sqref="G60"/>
    </sheetView>
  </sheetViews>
  <sheetFormatPr defaultColWidth="9" defaultRowHeight="13.5" outlineLevelCol="5"/>
  <cols>
    <col min="1" max="1" width="9" style="1"/>
    <col min="2" max="2" width="13" style="1" customWidth="1"/>
    <col min="3" max="3" width="39.375" style="1" customWidth="1"/>
    <col min="4" max="4" width="18.375" style="1" customWidth="1"/>
    <col min="5" max="5" width="11.875" style="1" customWidth="1"/>
    <col min="6" max="6" width="9.375" style="1" customWidth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3">
        <v>1</v>
      </c>
      <c r="B2" s="3" t="str">
        <f>"抽样调查与应用"</f>
        <v>抽样调查与应用</v>
      </c>
      <c r="C2" s="3" t="str">
        <f>"周四第5，6节{第1-17周}，周四第7节{第1-17周}"</f>
        <v>周四第5，6节{第1-17周}，周四第7节{第1-17周}</v>
      </c>
      <c r="D2" s="3" t="str">
        <f>"统计学院"</f>
        <v>统计学院</v>
      </c>
      <c r="E2" s="3" t="str">
        <f>"夏怡凡"</f>
        <v>夏怡凡</v>
      </c>
      <c r="F2" s="3" t="str">
        <f>"1"</f>
        <v>1</v>
      </c>
    </row>
    <row r="3" spans="1:6">
      <c r="A3" s="3">
        <v>2</v>
      </c>
      <c r="B3" s="3" t="str">
        <f>"统计学"</f>
        <v>统计学</v>
      </c>
      <c r="C3" s="3" t="str">
        <f>"周五第5，6节{第1-17周}，周五第7节{第1-17周}"</f>
        <v>周五第5，6节{第1-17周}，周五第7节{第1-17周}</v>
      </c>
      <c r="D3" s="3" t="str">
        <f>"统计学院"</f>
        <v>统计学院</v>
      </c>
      <c r="E3" s="3" t="str">
        <f>"夏怡凡"</f>
        <v>夏怡凡</v>
      </c>
      <c r="F3" s="3" t="str">
        <f>"1"</f>
        <v>1</v>
      </c>
    </row>
    <row r="4" spans="1:6">
      <c r="A4" s="3">
        <v>3</v>
      </c>
      <c r="B4" s="3" t="str">
        <f>"统计学"</f>
        <v>统计学</v>
      </c>
      <c r="C4" s="3" t="str">
        <f>"周一第5，6节{第1-17周}，周一第7节{第1-17周}"</f>
        <v>周一第5，6节{第1-17周}，周一第7节{第1-17周}</v>
      </c>
      <c r="D4" s="3" t="str">
        <f>"统计学院"</f>
        <v>统计学院</v>
      </c>
      <c r="E4" s="3" t="str">
        <f>"黎春"</f>
        <v>黎春</v>
      </c>
      <c r="F4" s="3" t="str">
        <f>"1"</f>
        <v>1</v>
      </c>
    </row>
    <row r="5" spans="1:6">
      <c r="A5" s="3">
        <v>4</v>
      </c>
      <c r="B5" s="3" t="str">
        <f>"随机微分方程"</f>
        <v>随机微分方程</v>
      </c>
      <c r="C5" s="3" t="str">
        <f>"周四第5，6节{第1-17周}，周四第7节{第1-17周}"</f>
        <v>周四第5，6节{第1-17周}，周四第7节{第1-17周}</v>
      </c>
      <c r="D5" s="3" t="str">
        <f>"数学学院"</f>
        <v>数学学院</v>
      </c>
      <c r="E5" s="3" t="str">
        <f>"王琪"</f>
        <v>王琪</v>
      </c>
      <c r="F5" s="3" t="str">
        <f>"2"</f>
        <v>2</v>
      </c>
    </row>
    <row r="6" ht="36" spans="1:6">
      <c r="A6" s="3">
        <v>5</v>
      </c>
      <c r="B6" s="3" t="str">
        <f>"数据分析（Python）（英）"</f>
        <v>数据分析（Python）（英）</v>
      </c>
      <c r="C6" s="3" t="str">
        <f>"周五第5，6节{第1-17周}，周五第7节{第1-17周}"</f>
        <v>周五第5，6节{第1-17周}，周五第7节{第1-17周}</v>
      </c>
      <c r="D6" s="3" t="str">
        <f>"管理科学与工程学院"</f>
        <v>管理科学与工程学院</v>
      </c>
      <c r="E6" s="3" t="str">
        <f>"刘凌"</f>
        <v>刘凌</v>
      </c>
      <c r="F6" s="3" t="str">
        <f t="shared" ref="F6:F44" si="0">"1"</f>
        <v>1</v>
      </c>
    </row>
    <row r="7" ht="24" spans="1:6">
      <c r="A7" s="3">
        <v>6</v>
      </c>
      <c r="B7" s="3" t="str">
        <f>"程序设计与python应用"</f>
        <v>程序设计与python应用</v>
      </c>
      <c r="C7" s="3" t="str">
        <f>"周三第5，6节{第1-17周}，周三第7节{第1-17周}"</f>
        <v>周三第5，6节{第1-17周}，周三第7节{第1-17周}</v>
      </c>
      <c r="D7" s="3" t="str">
        <f>"管理科学与工程学院"</f>
        <v>管理科学与工程学院</v>
      </c>
      <c r="E7" s="3" t="str">
        <f>"李瑾坤"</f>
        <v>李瑾坤</v>
      </c>
      <c r="F7" s="3" t="str">
        <f t="shared" si="0"/>
        <v>1</v>
      </c>
    </row>
    <row r="8" ht="24" spans="1:6">
      <c r="A8" s="3">
        <v>7</v>
      </c>
      <c r="B8" s="3" t="str">
        <f>"程序设计及应用（Python）"</f>
        <v>程序设计及应用（Python）</v>
      </c>
      <c r="C8" s="3" t="str">
        <f>"周一第5，6节{第1-17周}，周一第7节{第1-17周}"</f>
        <v>周一第5，6节{第1-17周}，周一第7节{第1-17周}</v>
      </c>
      <c r="D8" s="3" t="str">
        <f>"经济信息工程学院"</f>
        <v>经济信息工程学院</v>
      </c>
      <c r="E8" s="3" t="str">
        <f>"薛飞"</f>
        <v>薛飞</v>
      </c>
      <c r="F8" s="3" t="str">
        <f t="shared" si="0"/>
        <v>1</v>
      </c>
    </row>
    <row r="9" ht="24" spans="1:6">
      <c r="A9" s="3">
        <v>8</v>
      </c>
      <c r="B9" s="3" t="str">
        <f>"程序设计及应用（Python）"</f>
        <v>程序设计及应用（Python）</v>
      </c>
      <c r="C9" s="3" t="str">
        <f>"周四第1，2节{第1-17周}，周四第3节{第1-17周}"</f>
        <v>周四第1，2节{第1-17周}，周四第3节{第1-17周}</v>
      </c>
      <c r="D9" s="3" t="str">
        <f>"经济信息工程学院"</f>
        <v>经济信息工程学院</v>
      </c>
      <c r="E9" s="3" t="str">
        <f>"薛飞"</f>
        <v>薛飞</v>
      </c>
      <c r="F9" s="3" t="str">
        <f t="shared" si="0"/>
        <v>1</v>
      </c>
    </row>
    <row r="10" ht="24" spans="1:6">
      <c r="A10" s="3">
        <v>9</v>
      </c>
      <c r="B10" s="3" t="str">
        <f>"程序设计及应用（Python）"</f>
        <v>程序设计及应用（Python）</v>
      </c>
      <c r="C10" s="3" t="str">
        <f>"周四第5，6节{第1-17周}，周四第7节{第1-17周}"</f>
        <v>周四第5，6节{第1-17周}，周四第7节{第1-17周}</v>
      </c>
      <c r="D10" s="3" t="str">
        <f>"经济信息工程学院"</f>
        <v>经济信息工程学院</v>
      </c>
      <c r="E10" s="3" t="str">
        <f>"薛飞"</f>
        <v>薛飞</v>
      </c>
      <c r="F10" s="3" t="str">
        <f t="shared" si="0"/>
        <v>1</v>
      </c>
    </row>
    <row r="11" ht="24" spans="1:6">
      <c r="A11" s="3">
        <v>10</v>
      </c>
      <c r="B11" s="3" t="str">
        <f>"程序设计及应用（Python）"</f>
        <v>程序设计及应用（Python）</v>
      </c>
      <c r="C11" s="3" t="str">
        <f>"周三第1，2节{第1-17周}，周三第3节{第1-17周}"</f>
        <v>周三第1，2节{第1-17周}，周三第3节{第1-17周}</v>
      </c>
      <c r="D11" s="3" t="str">
        <f>"经济信息工程学院"</f>
        <v>经济信息工程学院</v>
      </c>
      <c r="E11" s="3" t="str">
        <f>"薛飞"</f>
        <v>薛飞</v>
      </c>
      <c r="F11" s="3" t="str">
        <f t="shared" si="0"/>
        <v>1</v>
      </c>
    </row>
    <row r="12" ht="24" spans="1:6">
      <c r="A12" s="3">
        <v>11</v>
      </c>
      <c r="B12" s="3" t="str">
        <f>"程序设计及应用（Python）"</f>
        <v>程序设计及应用（Python）</v>
      </c>
      <c r="C12" s="3" t="str">
        <f>"周一第10，11，12节{第1-17周}"</f>
        <v>周一第10，11，12节{第1-17周}</v>
      </c>
      <c r="D12" s="3" t="str">
        <f>"经济信息工程学院"</f>
        <v>经济信息工程学院</v>
      </c>
      <c r="E12" s="3" t="str">
        <f>"薛飞"</f>
        <v>薛飞</v>
      </c>
      <c r="F12" s="3" t="str">
        <f t="shared" si="0"/>
        <v>1</v>
      </c>
    </row>
    <row r="13" spans="1:6">
      <c r="A13" s="3">
        <v>12</v>
      </c>
      <c r="B13" s="3" t="str">
        <f>"多元微积分"</f>
        <v>多元微积分</v>
      </c>
      <c r="C13" s="3" t="str">
        <f>"周四第5，6节{第1-17周}，周四第7节{第1-17周}"</f>
        <v>周四第5，6节{第1-17周}，周四第7节{第1-17周}</v>
      </c>
      <c r="D13" s="3" t="str">
        <f>"经济数学学院"</f>
        <v>经济数学学院</v>
      </c>
      <c r="E13" s="3" t="str">
        <f>"张文燕"</f>
        <v>张文燕</v>
      </c>
      <c r="F13" s="3" t="str">
        <f t="shared" si="0"/>
        <v>1</v>
      </c>
    </row>
    <row r="14" spans="1:6">
      <c r="A14" s="3">
        <v>13</v>
      </c>
      <c r="B14" s="3" t="str">
        <f>"金融智能（英）"</f>
        <v>金融智能（英）</v>
      </c>
      <c r="C14" s="3" t="str">
        <f>"周三第5，6节{第1-17周}，周三第7节{第1-17周}"</f>
        <v>周三第5，6节{第1-17周}，周三第7节{第1-17周}</v>
      </c>
      <c r="D14" s="3" t="str">
        <f>"管理科学与工程学院"</f>
        <v>管理科学与工程学院</v>
      </c>
      <c r="E14" s="3" t="str">
        <f>"王涛"</f>
        <v>王涛</v>
      </c>
      <c r="F14" s="3" t="str">
        <f t="shared" si="0"/>
        <v>1</v>
      </c>
    </row>
    <row r="15" ht="24" spans="1:6">
      <c r="A15" s="3">
        <v>14</v>
      </c>
      <c r="B15" s="3" t="str">
        <f>"高等数学Ⅱ"</f>
        <v>高等数学Ⅱ</v>
      </c>
      <c r="C15" s="3" t="str">
        <f>"周二第3，4节{第1-17周}，周四第1，2节{第1-17周}，周四第3节{第1-17周}"</f>
        <v>周二第3，4节{第1-17周}，周四第1，2节{第1-17周}，周四第3节{第1-17周}</v>
      </c>
      <c r="D15" s="3" t="str">
        <f>"经济数学学院"</f>
        <v>经济数学学院</v>
      </c>
      <c r="E15" s="3" t="str">
        <f>"王开弘"</f>
        <v>王开弘</v>
      </c>
      <c r="F15" s="3" t="str">
        <f t="shared" si="0"/>
        <v>1</v>
      </c>
    </row>
    <row r="16" ht="24" spans="1:6">
      <c r="A16" s="3">
        <v>15</v>
      </c>
      <c r="B16" s="3" t="str">
        <f>"高等数学Ⅱ"</f>
        <v>高等数学Ⅱ</v>
      </c>
      <c r="C16" s="3" t="str">
        <f>"周二第1，2节{第1-17周}，周四第5，6节{第1-17周}，周四第7节{第1-17周}"</f>
        <v>周二第1，2节{第1-17周}，周四第5，6节{第1-17周}，周四第7节{第1-17周}</v>
      </c>
      <c r="D16" s="3" t="str">
        <f>"经济数学学院"</f>
        <v>经济数学学院</v>
      </c>
      <c r="E16" s="3" t="str">
        <f>"王开弘"</f>
        <v>王开弘</v>
      </c>
      <c r="F16" s="3" t="str">
        <f t="shared" si="0"/>
        <v>1</v>
      </c>
    </row>
    <row r="17" ht="24" spans="1:6">
      <c r="A17" s="3">
        <v>16</v>
      </c>
      <c r="B17" s="3" t="str">
        <f>"高等数学Ⅱ"</f>
        <v>高等数学Ⅱ</v>
      </c>
      <c r="C17" s="3" t="str">
        <f>"周三第3，4节{第1-17周}，周五第1，2节{第1-17周}，周五第3节{第1-17周}"</f>
        <v>周三第3，4节{第1-17周}，周五第1，2节{第1-17周}，周五第3节{第1-17周}</v>
      </c>
      <c r="D17" s="3" t="str">
        <f>"经济数学学院"</f>
        <v>经济数学学院</v>
      </c>
      <c r="E17" s="3" t="str">
        <f>"张清邦"</f>
        <v>张清邦</v>
      </c>
      <c r="F17" s="3" t="str">
        <f t="shared" si="0"/>
        <v>1</v>
      </c>
    </row>
    <row r="18" spans="1:6">
      <c r="A18" s="3">
        <v>17</v>
      </c>
      <c r="B18" s="3" t="str">
        <f>"宏观经济学"</f>
        <v>宏观经济学</v>
      </c>
      <c r="C18" s="3" t="str">
        <f>"周二第10，11，12节{第1-17周}"</f>
        <v>周二第10，11，12节{第1-17周}</v>
      </c>
      <c r="D18" s="3" t="str">
        <f>"经济学院"</f>
        <v>经济学院</v>
      </c>
      <c r="E18" s="3" t="str">
        <f>"杨慧玲"</f>
        <v>杨慧玲</v>
      </c>
      <c r="F18" s="3" t="str">
        <f t="shared" si="0"/>
        <v>1</v>
      </c>
    </row>
    <row r="19" ht="24" spans="1:6">
      <c r="A19" s="3">
        <v>18</v>
      </c>
      <c r="B19" s="3" t="str">
        <f>"商务英语-案例篇MOOC"</f>
        <v>商务英语-案例篇MOOC</v>
      </c>
      <c r="C19" s="3" t="str">
        <f>"2025年3-6月"</f>
        <v>2025年3-6月</v>
      </c>
      <c r="D19" s="3" t="str">
        <f>"外国语学院"</f>
        <v>外国语学院</v>
      </c>
      <c r="E19" s="3" t="str">
        <f>"谢娟"</f>
        <v>谢娟</v>
      </c>
      <c r="F19" s="3" t="str">
        <f t="shared" si="0"/>
        <v>1</v>
      </c>
    </row>
    <row r="20" spans="1:6">
      <c r="A20" s="3">
        <v>19</v>
      </c>
      <c r="B20" s="3" t="str">
        <f>"发展经济学MOOC"</f>
        <v>发展经济学MOOC</v>
      </c>
      <c r="C20" s="3" t="str">
        <f>"2025年3-6月"</f>
        <v>2025年3-6月</v>
      </c>
      <c r="D20" s="3" t="str">
        <f>"经济学院"</f>
        <v>经济学院</v>
      </c>
      <c r="E20" s="3" t="str">
        <f>"蔡晓陈"</f>
        <v>蔡晓陈</v>
      </c>
      <c r="F20" s="3" t="str">
        <f t="shared" si="0"/>
        <v>1</v>
      </c>
    </row>
    <row r="21" ht="24" spans="1:6">
      <c r="A21" s="3">
        <v>20</v>
      </c>
      <c r="B21" s="3" t="str">
        <f>"程序设计及应用（Python）"</f>
        <v>程序设计及应用（Python）</v>
      </c>
      <c r="C21" s="3" t="str">
        <f>"周二第1，2节{第1-17周}，周二第3节{第1-17周}"</f>
        <v>周二第1，2节{第1-17周}，周二第3节{第1-17周}</v>
      </c>
      <c r="D21" s="3" t="str">
        <f>"管理科学与工程学院"</f>
        <v>管理科学与工程学院</v>
      </c>
      <c r="E21" s="3" t="str">
        <f>"谢志龙"</f>
        <v>谢志龙</v>
      </c>
      <c r="F21" s="3" t="str">
        <f t="shared" si="0"/>
        <v>1</v>
      </c>
    </row>
    <row r="22" ht="24" spans="1:6">
      <c r="A22" s="3">
        <v>21</v>
      </c>
      <c r="B22" s="3" t="str">
        <f>"Python应用基础MOOC"</f>
        <v>Python应用基础MOOC</v>
      </c>
      <c r="C22" s="3" t="str">
        <f>"2025年3-6月"</f>
        <v>2025年3-6月</v>
      </c>
      <c r="D22" s="3" t="str">
        <f>"管理科学与工程学院"</f>
        <v>管理科学与工程学院</v>
      </c>
      <c r="E22" s="3" t="str">
        <f>"谢志龙"</f>
        <v>谢志龙</v>
      </c>
      <c r="F22" s="3" t="str">
        <f t="shared" si="0"/>
        <v>1</v>
      </c>
    </row>
    <row r="23" spans="1:6">
      <c r="A23" s="3">
        <v>22</v>
      </c>
      <c r="B23" s="3" t="str">
        <f>"税法MOOC"</f>
        <v>税法MOOC</v>
      </c>
      <c r="C23" s="3" t="str">
        <f>"2025年3-6月"</f>
        <v>2025年3-6月</v>
      </c>
      <c r="D23" s="3" t="str">
        <f>"财政税务学院"</f>
        <v>财政税务学院</v>
      </c>
      <c r="E23" s="3" t="str">
        <f>"吕敏"</f>
        <v>吕敏</v>
      </c>
      <c r="F23" s="3" t="str">
        <f t="shared" si="0"/>
        <v>1</v>
      </c>
    </row>
    <row r="24" spans="1:6">
      <c r="A24" s="3">
        <v>23</v>
      </c>
      <c r="B24" s="3" t="str">
        <f>"机器学习"</f>
        <v>机器学习</v>
      </c>
      <c r="C24" s="3" t="str">
        <f>"周四第3，4节{第1-17周}"</f>
        <v>周四第3，4节{第1-17周}</v>
      </c>
      <c r="D24" s="3" t="str">
        <f>"经济信息工程学院"</f>
        <v>经济信息工程学院</v>
      </c>
      <c r="E24" s="3" t="str">
        <f>"黄迟"</f>
        <v>黄迟</v>
      </c>
      <c r="F24" s="3" t="str">
        <f t="shared" si="0"/>
        <v>1</v>
      </c>
    </row>
    <row r="25" spans="1:6">
      <c r="A25" s="3">
        <v>24</v>
      </c>
      <c r="B25" s="3" t="str">
        <f>"计算机组成原理"</f>
        <v>计算机组成原理</v>
      </c>
      <c r="C25" s="3" t="str">
        <f>"周一第1，2节{第1-17周}，周一第3节{第1-17周}"</f>
        <v>周一第1，2节{第1-17周}，周一第3节{第1-17周}</v>
      </c>
      <c r="D25" s="3" t="str">
        <f>"经济信息工程学院"</f>
        <v>经济信息工程学院</v>
      </c>
      <c r="E25" s="3" t="str">
        <f>"陈姚"</f>
        <v>陈姚</v>
      </c>
      <c r="F25" s="3" t="str">
        <f t="shared" si="0"/>
        <v>1</v>
      </c>
    </row>
    <row r="26" spans="1:6">
      <c r="A26" s="3">
        <v>25</v>
      </c>
      <c r="B26" s="3" t="str">
        <f>"操作系统"</f>
        <v>操作系统</v>
      </c>
      <c r="C26" s="3" t="str">
        <f>"周一第5，6节{第1-17周}，周一第7节{第1-17周}"</f>
        <v>周一第5，6节{第1-17周}，周一第7节{第1-17周}</v>
      </c>
      <c r="D26" s="3" t="str">
        <f>"经济信息工程学院"</f>
        <v>经济信息工程学院</v>
      </c>
      <c r="E26" s="3" t="str">
        <f>"陈姚"</f>
        <v>陈姚</v>
      </c>
      <c r="F26" s="3" t="str">
        <f t="shared" si="0"/>
        <v>1</v>
      </c>
    </row>
    <row r="27" spans="1:6">
      <c r="A27" s="3">
        <v>26</v>
      </c>
      <c r="B27" s="3" t="str">
        <f>"宏观经济学"</f>
        <v>宏观经济学</v>
      </c>
      <c r="C27" s="3" t="str">
        <f>"周五第1，2节{第1-17周}，周五第3节{第1-17周}"</f>
        <v>周五第1，2节{第1-17周}，周五第3节{第1-17周}</v>
      </c>
      <c r="D27" s="3" t="str">
        <f>"经济学院"</f>
        <v>经济学院</v>
      </c>
      <c r="E27" s="3" t="str">
        <f>"黄俊兵"</f>
        <v>黄俊兵</v>
      </c>
      <c r="F27" s="3" t="str">
        <f t="shared" si="0"/>
        <v>1</v>
      </c>
    </row>
    <row r="28" spans="1:6">
      <c r="A28" s="3">
        <v>27</v>
      </c>
      <c r="B28" s="3" t="str">
        <f>"绿色金融MOOC"</f>
        <v>绿色金融MOOC</v>
      </c>
      <c r="C28" s="3" t="str">
        <f>"2025年3-6月"</f>
        <v>2025年3-6月</v>
      </c>
      <c r="D28" s="3" t="str">
        <f>"金融学院"</f>
        <v>金融学院</v>
      </c>
      <c r="E28" s="3" t="str">
        <f>"李志勇"</f>
        <v>李志勇</v>
      </c>
      <c r="F28" s="3" t="str">
        <f t="shared" si="0"/>
        <v>1</v>
      </c>
    </row>
    <row r="29" spans="1:6">
      <c r="A29" s="3">
        <v>28</v>
      </c>
      <c r="B29" s="3" t="str">
        <f>"微观经济学"</f>
        <v>微观经济学</v>
      </c>
      <c r="C29" s="3" t="str">
        <f>"周二第1，2节{第1-17周}，周二第3节{第1-17周}"</f>
        <v>周二第1，2节{第1-17周}，周二第3节{第1-17周}</v>
      </c>
      <c r="D29" s="3" t="str">
        <f>"经济学院"</f>
        <v>经济学院</v>
      </c>
      <c r="E29" s="3" t="str">
        <f>"王湛"</f>
        <v>王湛</v>
      </c>
      <c r="F29" s="3" t="str">
        <f t="shared" si="0"/>
        <v>1</v>
      </c>
    </row>
    <row r="30" ht="24" spans="1:6">
      <c r="A30" s="3">
        <v>29</v>
      </c>
      <c r="B30" s="3" t="str">
        <f>"机器学习与数据挖掘"</f>
        <v>机器学习与数据挖掘</v>
      </c>
      <c r="C30" s="3" t="str">
        <f>"周四第10，11，12节{第1-17周}"</f>
        <v>周四第10，11，12节{第1-17周}</v>
      </c>
      <c r="D30" s="3" t="str">
        <f>"统计学院"</f>
        <v>统计学院</v>
      </c>
      <c r="E30" s="3" t="str">
        <f>"邓蔚"</f>
        <v>邓蔚</v>
      </c>
      <c r="F30" s="3" t="str">
        <f t="shared" si="0"/>
        <v>1</v>
      </c>
    </row>
    <row r="31" spans="1:6">
      <c r="A31" s="3">
        <v>30</v>
      </c>
      <c r="B31" s="3" t="str">
        <f>"政治经济学"</f>
        <v>政治经济学</v>
      </c>
      <c r="C31" s="3" t="str">
        <f>"周三第1，2节{第1-17周}，周三第3节{第1-17周}"</f>
        <v>周三第1，2节{第1-17周}，周三第3节{第1-17周}</v>
      </c>
      <c r="D31" s="3" t="str">
        <f>"经济学院"</f>
        <v>经济学院</v>
      </c>
      <c r="E31" s="3" t="str">
        <f>"王雪苓"</f>
        <v>王雪苓</v>
      </c>
      <c r="F31" s="3" t="str">
        <f t="shared" si="0"/>
        <v>1</v>
      </c>
    </row>
    <row r="32" spans="1:6">
      <c r="A32" s="3">
        <v>31</v>
      </c>
      <c r="B32" s="3" t="str">
        <f>"国家税收MOOC"</f>
        <v>国家税收MOOC</v>
      </c>
      <c r="C32" s="3" t="str">
        <f>"2025年3-6月"</f>
        <v>2025年3-6月</v>
      </c>
      <c r="D32" s="3" t="str">
        <f>"财税学院"</f>
        <v>财税学院</v>
      </c>
      <c r="E32" s="3" t="str">
        <f>"郝晓薇"</f>
        <v>郝晓薇</v>
      </c>
      <c r="F32" s="3" t="str">
        <f t="shared" si="0"/>
        <v>1</v>
      </c>
    </row>
    <row r="33" spans="1:6">
      <c r="A33" s="3">
        <v>32</v>
      </c>
      <c r="B33" s="3" t="str">
        <f>"税收筹划MOOC"</f>
        <v>税收筹划MOOC</v>
      </c>
      <c r="C33" s="3" t="str">
        <f>"2025年3-6月"</f>
        <v>2025年3-6月</v>
      </c>
      <c r="D33" s="3" t="str">
        <f>"财政税务学院"</f>
        <v>财政税务学院</v>
      </c>
      <c r="E33" s="3" t="str">
        <f>"刘蓉"</f>
        <v>刘蓉</v>
      </c>
      <c r="F33" s="3" t="str">
        <f t="shared" si="0"/>
        <v>1</v>
      </c>
    </row>
    <row r="34" spans="1:6">
      <c r="A34" s="3">
        <v>33</v>
      </c>
      <c r="B34" s="3" t="str">
        <f>"数理统计（理）"</f>
        <v>数理统计（理）</v>
      </c>
      <c r="C34" s="3" t="str">
        <f>"周二第10，11，12节{第1-17周}"</f>
        <v>周二第10，11，12节{第1-17周}</v>
      </c>
      <c r="D34" s="3" t="str">
        <f>"统计学院"</f>
        <v>统计学院</v>
      </c>
      <c r="E34" s="3" t="str">
        <f>"佘睿"</f>
        <v>佘睿</v>
      </c>
      <c r="F34" s="3" t="str">
        <f t="shared" si="0"/>
        <v>1</v>
      </c>
    </row>
    <row r="35" spans="1:6">
      <c r="A35" s="3">
        <v>34</v>
      </c>
      <c r="B35" s="3" t="str">
        <f>"会计学原理"</f>
        <v>会计学原理</v>
      </c>
      <c r="C35" s="3" t="str">
        <f>"周五第5，6节{第1-17周}，周五第7节{第1-17周}"</f>
        <v>周五第5，6节{第1-17周}，周五第7节{第1-17周}</v>
      </c>
      <c r="D35" s="3" t="str">
        <f>"会计学院"</f>
        <v>会计学院</v>
      </c>
      <c r="E35" s="3" t="str">
        <f>"曾昌礼"</f>
        <v>曾昌礼</v>
      </c>
      <c r="F35" s="3" t="str">
        <f t="shared" si="0"/>
        <v>1</v>
      </c>
    </row>
    <row r="36" ht="24" spans="1:6">
      <c r="A36" s="3">
        <v>35</v>
      </c>
      <c r="B36" s="3" t="str">
        <f>"数学分析Ⅱ"</f>
        <v>数学分析Ⅱ</v>
      </c>
      <c r="C36" s="3" t="str">
        <f>"周二第10，11，12节{第1-17周}，周四第1，2节{第1-17周}，周四第3节{第1-17周}"</f>
        <v>周二第10，11，12节{第1-17周}，周四第1，2节{第1-17周}，周四第3节{第1-17周}</v>
      </c>
      <c r="D36" s="3" t="str">
        <f>"经济数学学院"</f>
        <v>经济数学学院</v>
      </c>
      <c r="E36" s="3" t="str">
        <f>"李涛"</f>
        <v>李涛</v>
      </c>
      <c r="F36" s="3" t="str">
        <f t="shared" si="0"/>
        <v>1</v>
      </c>
    </row>
    <row r="37" ht="24" spans="1:6">
      <c r="A37" s="3">
        <v>36</v>
      </c>
      <c r="B37" s="3" t="str">
        <f>"数学分析Ⅱ"</f>
        <v>数学分析Ⅱ</v>
      </c>
      <c r="C37" s="3" t="str">
        <f>"周二第1，2节{第1-17周}，周二第3节{第1-17周}，周四第5，6节{第1-17周}，周四第7节{第1-17周}"</f>
        <v>周二第1，2节{第1-17周}，周二第3节{第1-17周}，周四第5，6节{第1-17周}，周四第7节{第1-17周}</v>
      </c>
      <c r="D37" s="3" t="str">
        <f>"经济数学学院"</f>
        <v>经济数学学院</v>
      </c>
      <c r="E37" s="3" t="str">
        <f>"李涛"</f>
        <v>李涛</v>
      </c>
      <c r="F37" s="3" t="str">
        <f t="shared" si="0"/>
        <v>1</v>
      </c>
    </row>
    <row r="38" ht="24" spans="1:6">
      <c r="A38" s="3">
        <v>37</v>
      </c>
      <c r="B38" s="3" t="str">
        <f>"数据库原理与应用"</f>
        <v>数据库原理与应用</v>
      </c>
      <c r="C38" s="3" t="str">
        <f>"周四第10，11，12节{第1-17周}"</f>
        <v>周四第10，11，12节{第1-17周}</v>
      </c>
      <c r="D38" s="3" t="str">
        <f>"计算机与人工智能学院"</f>
        <v>计算机与人工智能学院</v>
      </c>
      <c r="E38" s="3" t="str">
        <f>"陈中普"</f>
        <v>陈中普</v>
      </c>
      <c r="F38" s="3" t="str">
        <f t="shared" si="0"/>
        <v>1</v>
      </c>
    </row>
    <row r="39" spans="1:6">
      <c r="A39" s="3">
        <v>38</v>
      </c>
      <c r="B39" s="3" t="str">
        <f>"拓扑学"</f>
        <v>拓扑学</v>
      </c>
      <c r="C39" s="3" t="str">
        <f>"周五第1，2节{第1-17周}，周五第3节{第1-17周}"</f>
        <v>周五第1，2节{第1-17周}，周五第3节{第1-17周}</v>
      </c>
      <c r="D39" s="3" t="str">
        <f>"经济数学学院"</f>
        <v>经济数学学院</v>
      </c>
      <c r="E39" s="3" t="str">
        <f>"邓洋"</f>
        <v>邓洋</v>
      </c>
      <c r="F39" s="3" t="str">
        <f t="shared" si="0"/>
        <v>1</v>
      </c>
    </row>
    <row r="40" ht="24" spans="1:6">
      <c r="A40" s="3">
        <v>39</v>
      </c>
      <c r="B40" s="3" t="str">
        <f>"绩效与薪酬管理MOOC"</f>
        <v>绩效与薪酬管理MOOC</v>
      </c>
      <c r="C40" s="3" t="str">
        <f>"2025年3-6月"</f>
        <v>2025年3-6月</v>
      </c>
      <c r="D40" s="3" t="str">
        <f>"工商管理学院"</f>
        <v>工商管理学院</v>
      </c>
      <c r="E40" s="3" t="str">
        <f>"郭志刚"</f>
        <v>郭志刚</v>
      </c>
      <c r="F40" s="3" t="str">
        <f t="shared" si="0"/>
        <v>1</v>
      </c>
    </row>
    <row r="41" spans="1:6">
      <c r="A41" s="3">
        <v>40</v>
      </c>
      <c r="B41" s="3" t="str">
        <f>"概率论（理科）"</f>
        <v>概率论（理科）</v>
      </c>
      <c r="C41" s="3" t="str">
        <f>"周二第3，4节{第1-17周}，周四第1，2节{第1-17周}"</f>
        <v>周二第3，4节{第1-17周}，周四第1，2节{第1-17周}</v>
      </c>
      <c r="D41" s="3" t="str">
        <f>"经济数学学院"</f>
        <v>经济数学学院</v>
      </c>
      <c r="E41" s="3" t="str">
        <f>"王鸣晖"</f>
        <v>王鸣晖</v>
      </c>
      <c r="F41" s="3" t="str">
        <f t="shared" si="0"/>
        <v>1</v>
      </c>
    </row>
    <row r="42" spans="1:6">
      <c r="A42" s="3">
        <v>41</v>
      </c>
      <c r="B42" s="3" t="str">
        <f>"数理经济学"</f>
        <v>数理经济学</v>
      </c>
      <c r="C42" s="3" t="str">
        <f>"周二第10，11，12节{第1-17周}"</f>
        <v>周二第10，11，12节{第1-17周}</v>
      </c>
      <c r="D42" s="3" t="str">
        <f>"经济数学学院"</f>
        <v>经济数学学院</v>
      </c>
      <c r="E42" s="3" t="str">
        <f>"王鸣晖"</f>
        <v>王鸣晖</v>
      </c>
      <c r="F42" s="3" t="str">
        <f t="shared" si="0"/>
        <v>1</v>
      </c>
    </row>
    <row r="43" spans="1:6">
      <c r="A43" s="3">
        <v>42</v>
      </c>
      <c r="B43" s="3" t="str">
        <f>"实变函数论"</f>
        <v>实变函数论</v>
      </c>
      <c r="C43" s="3" t="str">
        <f>"周四第10，11，12节{第1-17周}"</f>
        <v>周四第10，11，12节{第1-17周}</v>
      </c>
      <c r="D43" s="3" t="str">
        <f>"经济数学学院"</f>
        <v>经济数学学院</v>
      </c>
      <c r="E43" s="3" t="str">
        <f>"桑元琦"</f>
        <v>桑元琦</v>
      </c>
      <c r="F43" s="3" t="str">
        <f t="shared" si="0"/>
        <v>1</v>
      </c>
    </row>
    <row r="44" spans="1:6">
      <c r="A44" s="3">
        <v>43</v>
      </c>
      <c r="B44" s="3" t="str">
        <f>"实变函数论"</f>
        <v>实变函数论</v>
      </c>
      <c r="C44" s="3" t="str">
        <f>"周五第7节{第1-17周}，周五第8，9节{第1-17周}"</f>
        <v>周五第7节{第1-17周}，周五第8，9节{第1-17周}</v>
      </c>
      <c r="D44" s="3" t="str">
        <f>"经济数学学院"</f>
        <v>经济数学学院</v>
      </c>
      <c r="E44" s="3" t="str">
        <f>"桑元琦"</f>
        <v>桑元琦</v>
      </c>
      <c r="F44" s="3" t="str">
        <f t="shared" si="0"/>
        <v>1</v>
      </c>
    </row>
    <row r="45" ht="24" spans="1:6">
      <c r="A45" s="3">
        <v>44</v>
      </c>
      <c r="B45" s="3" t="str">
        <f>"人工智能与现代科技"</f>
        <v>人工智能与现代科技</v>
      </c>
      <c r="C45" s="3" t="str">
        <f>"周一第1，2节{第1-17周}"</f>
        <v>周一第1，2节{第1-17周}</v>
      </c>
      <c r="D45" s="3" t="str">
        <f>"计算机与人工智能学院"</f>
        <v>计算机与人工智能学院</v>
      </c>
      <c r="E45" s="3" t="str">
        <f>"张丹"</f>
        <v>张丹</v>
      </c>
      <c r="F45" s="3" t="str">
        <f>"2"</f>
        <v>2</v>
      </c>
    </row>
    <row r="46" ht="24" spans="1:6">
      <c r="A46" s="3">
        <v>45</v>
      </c>
      <c r="B46" s="3" t="str">
        <f>"国际经济学（英）"</f>
        <v>国际经济学（英）</v>
      </c>
      <c r="C46" s="3" t="str">
        <f>"周一第1，2节{第1-17周}，周一第3节{第1-17周}"</f>
        <v>周一第1，2节{第1-17周}，周一第3节{第1-17周}</v>
      </c>
      <c r="D46" s="3" t="str">
        <f>"经济与管理研究院"</f>
        <v>经济与管理研究院</v>
      </c>
      <c r="E46" s="3" t="str">
        <f>"吴季"</f>
        <v>吴季</v>
      </c>
      <c r="F46" s="3" t="str">
        <f t="shared" ref="F46:F67" si="1">"1"</f>
        <v>1</v>
      </c>
    </row>
    <row r="47" ht="36" spans="1:6">
      <c r="A47" s="3">
        <v>46</v>
      </c>
      <c r="B47" s="3" t="str">
        <f>"程序设计及应用（Python）（英）"</f>
        <v>程序设计及应用（Python）（英）</v>
      </c>
      <c r="C47" s="3" t="str">
        <f>"周一第5，6节{第1-17周}，周一第7节{第1-17周}"</f>
        <v>周一第5，6节{第1-17周}，周一第7节{第1-17周}</v>
      </c>
      <c r="D47" s="3" t="str">
        <f>"管理科学与工程学院"</f>
        <v>管理科学与工程学院</v>
      </c>
      <c r="E47" s="3" t="str">
        <f>"马丹"</f>
        <v>马丹</v>
      </c>
      <c r="F47" s="3" t="str">
        <f t="shared" si="1"/>
        <v>1</v>
      </c>
    </row>
    <row r="48" ht="24" spans="1:6">
      <c r="A48" s="3">
        <v>47</v>
      </c>
      <c r="B48" s="3" t="str">
        <f>"程序设计与python应用"</f>
        <v>程序设计与python应用</v>
      </c>
      <c r="C48" s="3" t="str">
        <f>"周一第1，2节{第1-17周}，周一第3节{第1-17周}"</f>
        <v>周一第1，2节{第1-17周}，周一第3节{第1-17周}</v>
      </c>
      <c r="D48" s="3" t="str">
        <f>"管理科学与工程学院"</f>
        <v>管理科学与工程学院</v>
      </c>
      <c r="E48" s="3" t="str">
        <f>"马丹"</f>
        <v>马丹</v>
      </c>
      <c r="F48" s="3" t="str">
        <f t="shared" si="1"/>
        <v>1</v>
      </c>
    </row>
    <row r="49" ht="24" spans="1:6">
      <c r="A49" s="3">
        <v>48</v>
      </c>
      <c r="B49" s="3" t="str">
        <f>"程序设计与python应用"</f>
        <v>程序设计与python应用</v>
      </c>
      <c r="C49" s="3" t="str">
        <f>"周一第1，2节{第1-17周}，周一第3节{第1-17周}"</f>
        <v>周一第1，2节{第1-17周}，周一第3节{第1-17周}</v>
      </c>
      <c r="D49" s="3" t="str">
        <f>"管理科学与工程学院"</f>
        <v>管理科学与工程学院</v>
      </c>
      <c r="E49" s="3" t="str">
        <f>"马丹"</f>
        <v>马丹</v>
      </c>
      <c r="F49" s="3" t="str">
        <f t="shared" si="1"/>
        <v>1</v>
      </c>
    </row>
    <row r="50" ht="24" spans="1:6">
      <c r="A50" s="3">
        <v>49</v>
      </c>
      <c r="B50" s="3" t="str">
        <f>"高等数学Ⅱ"</f>
        <v>高等数学Ⅱ</v>
      </c>
      <c r="C50" s="3" t="str">
        <f>"周二第1，2节{第1-17周}，周四第5，6节{第1-17周}，周四第7节{第1-17周}"</f>
        <v>周二第1，2节{第1-17周}，周四第5，6节{第1-17周}，周四第7节{第1-17周}</v>
      </c>
      <c r="D50" s="3" t="str">
        <f>"数学学院"</f>
        <v>数学学院</v>
      </c>
      <c r="E50" s="3" t="str">
        <f>"李双龙"</f>
        <v>李双龙</v>
      </c>
      <c r="F50" s="3" t="str">
        <f t="shared" si="1"/>
        <v>1</v>
      </c>
    </row>
    <row r="51" ht="24" spans="1:6">
      <c r="A51" s="3">
        <v>50</v>
      </c>
      <c r="B51" s="3" t="str">
        <f>"高等数学Ⅱ"</f>
        <v>高等数学Ⅱ</v>
      </c>
      <c r="C51" s="3" t="str">
        <f>"周二第3，4节{第1-17周}，周四第1，2节{第1-17周}，周四第3节{第1-17周}"</f>
        <v>周二第3，4节{第1-17周}，周四第1，2节{第1-17周}，周四第3节{第1-17周}</v>
      </c>
      <c r="D51" s="3" t="str">
        <f>"数学学院"</f>
        <v>数学学院</v>
      </c>
      <c r="E51" s="3" t="str">
        <f>"李双龙"</f>
        <v>李双龙</v>
      </c>
      <c r="F51" s="3" t="str">
        <f t="shared" si="1"/>
        <v>1</v>
      </c>
    </row>
    <row r="52" ht="24" spans="1:6">
      <c r="A52" s="3">
        <v>51</v>
      </c>
      <c r="B52" s="3" t="str">
        <f>"程序设计及应用（Python）"</f>
        <v>程序设计及应用（Python）</v>
      </c>
      <c r="C52" s="3" t="str">
        <f>"周一第5，6节{第1-17周}，周一第7节{第1-17周}"</f>
        <v>周一第5，6节{第1-17周}，周一第7节{第1-17周}</v>
      </c>
      <c r="D52" s="3" t="str">
        <f>"计算机与人工智能学院"</f>
        <v>计算机与人工智能学院</v>
      </c>
      <c r="E52" s="3" t="str">
        <f>"陈蓓"</f>
        <v>陈蓓</v>
      </c>
      <c r="F52" s="3" t="str">
        <f t="shared" si="1"/>
        <v>1</v>
      </c>
    </row>
    <row r="53" spans="1:6">
      <c r="A53" s="3">
        <v>52</v>
      </c>
      <c r="B53" s="3" t="str">
        <f>"机器学习"</f>
        <v>机器学习</v>
      </c>
      <c r="C53" s="3" t="str">
        <f>"周一第10，11，12节{第1-17周}"</f>
        <v>周一第10，11，12节{第1-17周}</v>
      </c>
      <c r="D53" s="3" t="str">
        <f>"计算机与人工智能学院"</f>
        <v>计算机与人工智能学院</v>
      </c>
      <c r="E53" s="3" t="str">
        <f>"温良剑"</f>
        <v>温良剑</v>
      </c>
      <c r="F53" s="3" t="str">
        <f t="shared" si="1"/>
        <v>1</v>
      </c>
    </row>
    <row r="54" spans="1:6">
      <c r="A54" s="3">
        <v>53</v>
      </c>
      <c r="B54" s="3" t="str">
        <f>"机器学习"</f>
        <v>机器学习</v>
      </c>
      <c r="C54" s="3" t="str">
        <f>"周一第5，6节{第1-17周}，周一第7节{第1-17周}"</f>
        <v>周一第5，6节{第1-17周}，周一第7节{第1-17周}</v>
      </c>
      <c r="D54" s="3" t="str">
        <f>"计算机与人工智能学院"</f>
        <v>计算机与人工智能学院</v>
      </c>
      <c r="E54" s="3" t="str">
        <f>"温良剑"</f>
        <v>温良剑</v>
      </c>
      <c r="F54" s="3" t="str">
        <f t="shared" si="1"/>
        <v>1</v>
      </c>
    </row>
    <row r="55" spans="1:6">
      <c r="A55" s="3">
        <v>54</v>
      </c>
      <c r="B55" s="3" t="str">
        <f>"机器学习"</f>
        <v>机器学习</v>
      </c>
      <c r="C55" s="3" t="str">
        <f>"周三第10，11，12节{第1-17周}"</f>
        <v>周三第10，11，12节{第1-17周}</v>
      </c>
      <c r="D55" s="3" t="str">
        <f>"计算机与人工智能学院"</f>
        <v>计算机与人工智能学院</v>
      </c>
      <c r="E55" s="3" t="str">
        <f>"温良剑"</f>
        <v>温良剑</v>
      </c>
      <c r="F55" s="3" t="str">
        <f t="shared" si="1"/>
        <v>1</v>
      </c>
    </row>
    <row r="56" spans="1:6">
      <c r="A56" s="3">
        <v>55</v>
      </c>
      <c r="B56" s="3" t="str">
        <f>"高等代数Ⅱ"</f>
        <v>高等代数Ⅱ</v>
      </c>
      <c r="C56" s="3" t="str">
        <f>"周二第1，2节{第1-17周}，周三第1，2节{第1-17周}"</f>
        <v>周二第1，2节{第1-17周}，周三第1，2节{第1-17周}</v>
      </c>
      <c r="D56" s="3" t="str">
        <f>"数学学院"</f>
        <v>数学学院</v>
      </c>
      <c r="E56" s="3" t="str">
        <f>"陈轶骅"</f>
        <v>陈轶骅</v>
      </c>
      <c r="F56" s="3" t="str">
        <f t="shared" si="1"/>
        <v>1</v>
      </c>
    </row>
    <row r="57" ht="24" spans="1:6">
      <c r="A57" s="3">
        <v>56</v>
      </c>
      <c r="B57" s="3" t="str">
        <f>"宏观经济学（双语）"</f>
        <v>宏观经济学（双语）</v>
      </c>
      <c r="C57" s="3" t="str">
        <f>"周三第5，6节{第1-17周}，周三第7节{第1-17周}"</f>
        <v>周三第5，6节{第1-17周}，周三第7节{第1-17周}</v>
      </c>
      <c r="D57" s="3" t="str">
        <f>"国际商学院"</f>
        <v>国际商学院</v>
      </c>
      <c r="E57" s="3" t="str">
        <f>"李雨浓"</f>
        <v>李雨浓</v>
      </c>
      <c r="F57" s="3" t="str">
        <f t="shared" si="1"/>
        <v>1</v>
      </c>
    </row>
    <row r="58" ht="24" spans="1:6">
      <c r="A58" s="3">
        <v>57</v>
      </c>
      <c r="B58" s="3" t="str">
        <f>"宏观经济学（双语）"</f>
        <v>宏观经济学（双语）</v>
      </c>
      <c r="C58" s="3" t="str">
        <f>"周三第10，11，12节{第1-17周}"</f>
        <v>周三第10，11，12节{第1-17周}</v>
      </c>
      <c r="D58" s="3" t="str">
        <f>"国际商学院"</f>
        <v>国际商学院</v>
      </c>
      <c r="E58" s="3" t="str">
        <f>"李雨浓"</f>
        <v>李雨浓</v>
      </c>
      <c r="F58" s="3" t="str">
        <f t="shared" si="1"/>
        <v>1</v>
      </c>
    </row>
    <row r="59" ht="24" spans="1:6">
      <c r="A59" s="3">
        <v>58</v>
      </c>
      <c r="B59" s="3" t="str">
        <f>"高等数学Ⅱ"</f>
        <v>高等数学Ⅱ</v>
      </c>
      <c r="C59" s="3" t="str">
        <f>"周一第1，2节{第1-17周}，周三第1，2节{第1-17周}，周三第3节{第1-17周}"</f>
        <v>周一第1，2节{第1-17周}，周三第1，2节{第1-17周}，周三第3节{第1-17周}</v>
      </c>
      <c r="D59" s="3" t="str">
        <f>"数学学院"</f>
        <v>数学学院</v>
      </c>
      <c r="E59" s="3" t="str">
        <f>"刘文月"</f>
        <v>刘文月</v>
      </c>
      <c r="F59" s="3" t="str">
        <f t="shared" si="1"/>
        <v>1</v>
      </c>
    </row>
    <row r="60" ht="24" spans="1:6">
      <c r="A60" s="3">
        <v>59</v>
      </c>
      <c r="B60" s="3" t="str">
        <f>"程序设计与python应用"</f>
        <v>程序设计与python应用</v>
      </c>
      <c r="C60" s="3" t="str">
        <f>"周三第10，11，12节{第1-17周}"</f>
        <v>周三第10，11，12节{第1-17周}</v>
      </c>
      <c r="D60" s="3" t="str">
        <f>"管理科学与工程学院"</f>
        <v>管理科学与工程学院</v>
      </c>
      <c r="E60" s="3" t="str">
        <f>"卫柯臻"</f>
        <v>卫柯臻</v>
      </c>
      <c r="F60" s="3" t="str">
        <f t="shared" si="1"/>
        <v>1</v>
      </c>
    </row>
    <row r="61" ht="24" spans="1:6">
      <c r="A61" s="3">
        <v>60</v>
      </c>
      <c r="B61" s="3" t="str">
        <f>"程序设计与python应用"</f>
        <v>程序设计与python应用</v>
      </c>
      <c r="C61" s="3" t="str">
        <f>"周一第10，11，12节{第1-17周}"</f>
        <v>周一第10，11，12节{第1-17周}</v>
      </c>
      <c r="D61" s="3" t="str">
        <f>"管理科学与工程学院"</f>
        <v>管理科学与工程学院</v>
      </c>
      <c r="E61" s="3" t="str">
        <f>"张义刚"</f>
        <v>张义刚</v>
      </c>
      <c r="F61" s="3" t="str">
        <f t="shared" si="1"/>
        <v>1</v>
      </c>
    </row>
    <row r="62" ht="24" spans="1:6">
      <c r="A62" s="3">
        <v>61</v>
      </c>
      <c r="B62" s="3" t="str">
        <f>"程序设计与python应用"</f>
        <v>程序设计与python应用</v>
      </c>
      <c r="C62" s="3" t="str">
        <f>"周一第5，6节{第1-17周}，周一第7节{第1-17周}"</f>
        <v>周一第5，6节{第1-17周}，周一第7节{第1-17周}</v>
      </c>
      <c r="D62" s="3" t="str">
        <f>"管理科学与工程学院"</f>
        <v>管理科学与工程学院</v>
      </c>
      <c r="E62" s="3" t="str">
        <f>"张义刚"</f>
        <v>张义刚</v>
      </c>
      <c r="F62" s="3" t="str">
        <f t="shared" si="1"/>
        <v>1</v>
      </c>
    </row>
    <row r="63" ht="24" spans="1:6">
      <c r="A63" s="3">
        <v>62</v>
      </c>
      <c r="B63" s="3" t="str">
        <f>"高等数学Ⅱ"</f>
        <v>高等数学Ⅱ</v>
      </c>
      <c r="C63" s="3" t="str">
        <f>"周一第1，2节{第1-17周}，周一第3节{第1-17周}，周三第3，4节{第1-17周}"</f>
        <v>周一第1，2节{第1-17周}，周一第3节{第1-17周}，周三第3，4节{第1-17周}</v>
      </c>
      <c r="D63" s="3" t="str">
        <f>"数学学院"</f>
        <v>数学学院</v>
      </c>
      <c r="E63" s="3" t="str">
        <f>"张玉越"</f>
        <v>张玉越</v>
      </c>
      <c r="F63" s="3" t="str">
        <f t="shared" si="1"/>
        <v>1</v>
      </c>
    </row>
    <row r="64" ht="24" spans="1:6">
      <c r="A64" s="3">
        <v>63</v>
      </c>
      <c r="B64" s="3" t="str">
        <f>"AI大模型提示工程"</f>
        <v>AI大模型提示工程</v>
      </c>
      <c r="C64" s="3" t="str">
        <f>"周四第7，8节{第1-17周}"</f>
        <v>周四第7，8节{第1-17周}</v>
      </c>
      <c r="D64" s="3" t="str">
        <f>"计算机与人工智能学院"</f>
        <v>计算机与人工智能学院</v>
      </c>
      <c r="E64" s="3" t="str">
        <f>"张蕊"</f>
        <v>张蕊</v>
      </c>
      <c r="F64" s="3" t="str">
        <f t="shared" si="1"/>
        <v>1</v>
      </c>
    </row>
    <row r="65" spans="1:6">
      <c r="A65" s="3">
        <v>64</v>
      </c>
      <c r="B65" s="3" t="str">
        <f>"数值分析"</f>
        <v>数值分析</v>
      </c>
      <c r="C65" s="3" t="str">
        <f>"周三第7节{第1-17周}，周三第8，9节{第1-17周}"</f>
        <v>周三第7节{第1-17周}，周三第8，9节{第1-17周}</v>
      </c>
      <c r="D65" s="3" t="str">
        <f>"数学学院"</f>
        <v>数学学院</v>
      </c>
      <c r="E65" s="3" t="str">
        <f>"章丽"</f>
        <v>章丽</v>
      </c>
      <c r="F65" s="3" t="str">
        <f t="shared" si="1"/>
        <v>1</v>
      </c>
    </row>
    <row r="66" spans="1:6">
      <c r="A66" s="3">
        <v>65</v>
      </c>
      <c r="B66" s="3" t="str">
        <f>"财务管理"</f>
        <v>财务管理</v>
      </c>
      <c r="C66" s="3" t="str">
        <f>"周一第1，2节{第1-17周}，周一第3节{第1-17周}"</f>
        <v>周一第1，2节{第1-17周}，周一第3节{第1-17周}</v>
      </c>
      <c r="D66" s="3" t="str">
        <f>"会计学院"</f>
        <v>会计学院</v>
      </c>
      <c r="E66" s="3" t="str">
        <f>"吉利"</f>
        <v>吉利</v>
      </c>
      <c r="F66" s="3" t="str">
        <f t="shared" si="1"/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myexcel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刘振东</cp:lastModifiedBy>
  <dcterms:created xsi:type="dcterms:W3CDTF">2025-01-10T05:04:00Z</dcterms:created>
  <dcterms:modified xsi:type="dcterms:W3CDTF">2025-01-10T05:25:12Z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CED6D1FA379449168B9A021565163E9E</vt:lpwstr>
  </property>
  <property fmtid="{D5CDD505-2E9C-101B-9397-08002B2CF9AE}" pid="3" name="KSOProductBuildVer">
    <vt:lpwstr>2052-11.1.0.12165</vt:lpwstr>
  </property>
</Properties>
</file>