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myexcel (7)" sheetId="1" r:id="rId1"/>
  </sheets>
  <calcPr calcId="144525"/>
</workbook>
</file>

<file path=xl/sharedStrings.xml><?xml version="1.0" encoding="utf-8"?>
<sst xmlns="http://schemas.openxmlformats.org/spreadsheetml/2006/main" count="6" uniqueCount="6">
  <si>
    <t>序号</t>
  </si>
  <si>
    <t>课程名称</t>
  </si>
  <si>
    <t>开课时间</t>
  </si>
  <si>
    <t>学院</t>
  </si>
  <si>
    <t>老师名称</t>
  </si>
  <si>
    <t>配额数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</si>
</sst>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1">
    <font>
      <sz val="11"/>
      <color rgb="FF000000"/>
      <name val="宋体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0"/>
    </font>
    <font>
      <sz val="11"/>
      <color rgb="FF3F3F76"/>
      <name val="宋体"/>
      <charset val="0"/>
    </font>
    <font>
      <sz val="11"/>
      <color rgb="FF9C0006"/>
      <name val="宋体"/>
      <charset val="0"/>
    </font>
    <font>
      <sz val="11"/>
      <color rgb="FFFFFFFF"/>
      <name val="宋体"/>
      <charset val="0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65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F131"/>
  <sheetViews>
    <sheetView showGridLines="0" tabSelected="1" workbookViewId="0">
      <selection activeCell="A1" sqref="$A1:$XFD1"/>
    </sheetView>
  </sheetViews>
  <sheetFormatPr defaultColWidth="9" defaultRowHeight="13.5" outlineLevelCol="5"/>
  <cols>
    <col min="1" max="1" width="9" style="1" customWidth="1"/>
    <col min="2" max="2" width="12" style="1" customWidth="1"/>
    <col min="3" max="3" width="20" style="1" customWidth="1"/>
    <col min="4" max="4" width="11.5" style="1" customWidth="1"/>
    <col min="5" max="5" width="7.875" style="1" customWidth="1"/>
    <col min="6" max="6" width="6.25" style="1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4" spans="1:6">
      <c r="A2" s="2">
        <v>1</v>
      </c>
      <c r="B2" s="2" t="str">
        <f>"高等代数Ⅰ（理科）"</f>
        <v>高等代数Ⅰ（理科）</v>
      </c>
      <c r="C2" s="2" t="str">
        <f>"星期二第3-4节{1-17周}，星期三第1-3节{1-17周}"</f>
        <v>星期二第3-4节{1-17周}，星期三第1-3节{1-17周}</v>
      </c>
      <c r="D2" s="2" t="str">
        <f t="shared" ref="D2:D7" si="0">"经济数学学院"</f>
        <v>经济数学学院</v>
      </c>
      <c r="E2" s="2" t="str">
        <f>"赵建容"</f>
        <v>赵建容</v>
      </c>
      <c r="F2" s="2" t="str">
        <f t="shared" ref="F2:F14" si="1">"1"</f>
        <v>1</v>
      </c>
    </row>
    <row r="3" spans="1:6">
      <c r="A3" s="2">
        <v>2</v>
      </c>
      <c r="B3" s="2" t="str">
        <f>"金融随机分析Ⅱ"</f>
        <v>金融随机分析Ⅱ</v>
      </c>
      <c r="C3" s="2" t="str">
        <f>"星期三第10-12节{1-17周}"</f>
        <v>星期三第10-12节{1-17周}</v>
      </c>
      <c r="D3" s="2" t="str">
        <f t="shared" si="0"/>
        <v>经济数学学院</v>
      </c>
      <c r="E3" s="2" t="str">
        <f>"梁浩"</f>
        <v>梁浩</v>
      </c>
      <c r="F3" s="2" t="str">
        <f t="shared" si="1"/>
        <v>1</v>
      </c>
    </row>
    <row r="4" spans="1:6">
      <c r="A4" s="2">
        <v>3</v>
      </c>
      <c r="B4" s="2" t="str">
        <f>"金融随机分析"</f>
        <v>金融随机分析</v>
      </c>
      <c r="C4" s="2" t="str">
        <f>"星期三第5-7节{1-17周}"</f>
        <v>星期三第5-7节{1-17周}</v>
      </c>
      <c r="D4" s="2" t="str">
        <f t="shared" si="0"/>
        <v>经济数学学院</v>
      </c>
      <c r="E4" s="2" t="str">
        <f>"梁浩"</f>
        <v>梁浩</v>
      </c>
      <c r="F4" s="2" t="str">
        <f t="shared" si="1"/>
        <v>1</v>
      </c>
    </row>
    <row r="5" spans="1:6">
      <c r="A5" s="2">
        <v>4</v>
      </c>
      <c r="B5" s="2" t="str">
        <f>"金融随机分析"</f>
        <v>金融随机分析</v>
      </c>
      <c r="C5" s="2" t="str">
        <f>"星期一第10-12节{1-17周}"</f>
        <v>星期一第10-12节{1-17周}</v>
      </c>
      <c r="D5" s="2" t="str">
        <f t="shared" si="0"/>
        <v>经济数学学院</v>
      </c>
      <c r="E5" s="2" t="str">
        <f>"梁浩"</f>
        <v>梁浩</v>
      </c>
      <c r="F5" s="2" t="str">
        <f t="shared" si="1"/>
        <v>1</v>
      </c>
    </row>
    <row r="6" spans="1:6">
      <c r="A6" s="2">
        <v>5</v>
      </c>
      <c r="B6" s="2" t="str">
        <f>"金融随机分析"</f>
        <v>金融随机分析</v>
      </c>
      <c r="C6" s="2" t="str">
        <f>"星期一第5-7节{1-17周}"</f>
        <v>星期一第5-7节{1-17周}</v>
      </c>
      <c r="D6" s="2" t="str">
        <f t="shared" si="0"/>
        <v>经济数学学院</v>
      </c>
      <c r="E6" s="2" t="str">
        <f>"梁浩"</f>
        <v>梁浩</v>
      </c>
      <c r="F6" s="2" t="str">
        <f t="shared" si="1"/>
        <v>1</v>
      </c>
    </row>
    <row r="7" ht="24" spans="1:6">
      <c r="A7" s="2">
        <v>6</v>
      </c>
      <c r="B7" s="2" t="str">
        <f>"高等数学Ⅰ"</f>
        <v>高等数学Ⅰ</v>
      </c>
      <c r="C7" s="2" t="str">
        <f>"星期二第1-3节{1-17周}，星期四第1-2节{1-17周}"</f>
        <v>星期二第1-3节{1-17周}，星期四第1-2节{1-17周}</v>
      </c>
      <c r="D7" s="2" t="str">
        <f t="shared" si="0"/>
        <v>经济数学学院</v>
      </c>
      <c r="E7" s="2" t="str">
        <f>"李凤英"</f>
        <v>李凤英</v>
      </c>
      <c r="F7" s="2" t="str">
        <f t="shared" si="1"/>
        <v>1</v>
      </c>
    </row>
    <row r="8" ht="24" spans="1:6">
      <c r="A8" s="2">
        <v>7</v>
      </c>
      <c r="B8" s="2" t="str">
        <f>"高等代数Ⅰ"</f>
        <v>高等代数Ⅰ</v>
      </c>
      <c r="C8" s="2" t="str">
        <f>"星期一第6-7节{1-17周}，星期五第6-7节{1-17周}"</f>
        <v>星期一第6-7节{1-17周}，星期五第6-7节{1-17周}</v>
      </c>
      <c r="D8" s="2" t="str">
        <f>"数学学院"</f>
        <v>数学学院</v>
      </c>
      <c r="E8" s="2" t="str">
        <f>"曾嵘"</f>
        <v>曾嵘</v>
      </c>
      <c r="F8" s="2" t="str">
        <f t="shared" si="1"/>
        <v>1</v>
      </c>
    </row>
    <row r="9" spans="1:6">
      <c r="A9" s="2">
        <v>8</v>
      </c>
      <c r="B9" s="2" t="str">
        <f>"微观经济学"</f>
        <v>微观经济学</v>
      </c>
      <c r="C9" s="2" t="str">
        <f>"星期二第10-12节{1-17周}"</f>
        <v>星期二第10-12节{1-17周}</v>
      </c>
      <c r="D9" s="2" t="str">
        <f>"经济学院"</f>
        <v>经济学院</v>
      </c>
      <c r="E9" s="2" t="str">
        <f>"李毅"</f>
        <v>李毅</v>
      </c>
      <c r="F9" s="2" t="str">
        <f t="shared" si="1"/>
        <v>1</v>
      </c>
    </row>
    <row r="10" spans="1:6">
      <c r="A10" s="2">
        <v>9</v>
      </c>
      <c r="B10" s="2" t="str">
        <f>"微观经济学"</f>
        <v>微观经济学</v>
      </c>
      <c r="C10" s="2" t="str">
        <f>"星期二第1-3节{1-17周}"</f>
        <v>星期二第1-3节{1-17周}</v>
      </c>
      <c r="D10" s="2" t="str">
        <f>"经济学院"</f>
        <v>经济学院</v>
      </c>
      <c r="E10" s="2" t="str">
        <f>"李毅"</f>
        <v>李毅</v>
      </c>
      <c r="F10" s="2" t="str">
        <f t="shared" si="1"/>
        <v>1</v>
      </c>
    </row>
    <row r="11" ht="24" spans="1:6">
      <c r="A11" s="2">
        <v>10</v>
      </c>
      <c r="B11" s="2" t="str">
        <f>"高等数学Ⅰ"</f>
        <v>高等数学Ⅰ</v>
      </c>
      <c r="C11" s="2" t="str">
        <f>"星期二第1-3节{1-17周}，星期三第1-2节{1-17周}"</f>
        <v>星期二第1-3节{1-17周}，星期三第1-2节{1-17周}</v>
      </c>
      <c r="D11" s="2" t="str">
        <f>"经济数学学院"</f>
        <v>经济数学学院</v>
      </c>
      <c r="E11" s="2" t="str">
        <f>"余喜生"</f>
        <v>余喜生</v>
      </c>
      <c r="F11" s="2" t="str">
        <f t="shared" si="1"/>
        <v>1</v>
      </c>
    </row>
    <row r="12" ht="24" spans="1:6">
      <c r="A12" s="2">
        <v>11</v>
      </c>
      <c r="B12" s="2" t="str">
        <f>"高等数学Ⅰ"</f>
        <v>高等数学Ⅰ</v>
      </c>
      <c r="C12" s="2" t="str">
        <f>"星期二第3-4节{1-17周}，星期四第6-8节{1-17周}"</f>
        <v>星期二第3-4节{1-17周}，星期四第6-8节{1-17周}</v>
      </c>
      <c r="D12" s="2" t="str">
        <f>"经济数学学院"</f>
        <v>经济数学学院</v>
      </c>
      <c r="E12" s="2" t="str">
        <f>"代宏霞"</f>
        <v>代宏霞</v>
      </c>
      <c r="F12" s="2" t="str">
        <f t="shared" si="1"/>
        <v>1</v>
      </c>
    </row>
    <row r="13" ht="24" spans="1:6">
      <c r="A13" s="2">
        <v>12</v>
      </c>
      <c r="B13" s="2" t="str">
        <f>"高等数学Ⅰ"</f>
        <v>高等数学Ⅰ</v>
      </c>
      <c r="C13" s="2" t="str">
        <f>"星期二第1-2节{1-17周}，星期四第1-3节{1-17周}"</f>
        <v>星期二第1-2节{1-17周}，星期四第1-3节{1-17周}</v>
      </c>
      <c r="D13" s="2" t="str">
        <f>"经济数学学院"</f>
        <v>经济数学学院</v>
      </c>
      <c r="E13" s="2" t="str">
        <f>"刘彩平"</f>
        <v>刘彩平</v>
      </c>
      <c r="F13" s="2" t="str">
        <f t="shared" si="1"/>
        <v>1</v>
      </c>
    </row>
    <row r="14" spans="1:6">
      <c r="A14" s="2">
        <v>13</v>
      </c>
      <c r="B14" s="2" t="str">
        <f>"线性代数"</f>
        <v>线性代数</v>
      </c>
      <c r="C14" s="2" t="str">
        <f>"星期四第1-3节{1-17周}"</f>
        <v>星期四第1-3节{1-17周}</v>
      </c>
      <c r="D14" s="2" t="str">
        <f>"经济数学学院"</f>
        <v>经济数学学院</v>
      </c>
      <c r="E14" s="2" t="str">
        <f>"林谦"</f>
        <v>林谦</v>
      </c>
      <c r="F14" s="2" t="str">
        <f t="shared" si="1"/>
        <v>1</v>
      </c>
    </row>
    <row r="15" ht="24" spans="1:6">
      <c r="A15" s="2">
        <v>14</v>
      </c>
      <c r="B15" s="2" t="str">
        <f>"统计学"</f>
        <v>统计学</v>
      </c>
      <c r="C15" s="2" t="str">
        <f>"星期三第5-7节{1-17周}"</f>
        <v>星期三第5-7节{1-17周}</v>
      </c>
      <c r="D15" s="2" t="str">
        <f>"统计与数据科学学院"</f>
        <v>统计与数据科学学院</v>
      </c>
      <c r="E15" s="2" t="str">
        <f>"夏怡凡"</f>
        <v>夏怡凡</v>
      </c>
      <c r="F15" s="2" t="str">
        <f>"2"</f>
        <v>2</v>
      </c>
    </row>
    <row r="16" spans="1:6">
      <c r="A16" s="2">
        <v>15</v>
      </c>
      <c r="B16" s="2" t="str">
        <f>"微观经济学"</f>
        <v>微观经济学</v>
      </c>
      <c r="C16" s="2" t="str">
        <f>"星期三第1-3节{1-17周}"</f>
        <v>星期三第1-3节{1-17周}</v>
      </c>
      <c r="D16" s="2" t="str">
        <f>"经济学院"</f>
        <v>经济学院</v>
      </c>
      <c r="E16" s="2" t="str">
        <f>"鲁利民"</f>
        <v>鲁利民</v>
      </c>
      <c r="F16" s="2" t="str">
        <f t="shared" ref="F16:F79" si="2">"1"</f>
        <v>1</v>
      </c>
    </row>
    <row r="17" spans="1:6">
      <c r="A17" s="2">
        <v>16</v>
      </c>
      <c r="B17" s="2" t="str">
        <f>"随机过程"</f>
        <v>随机过程</v>
      </c>
      <c r="C17" s="2" t="str">
        <f>"星期四第5-7节{1-17周}"</f>
        <v>星期四第5-7节{1-17周}</v>
      </c>
      <c r="D17" s="2" t="str">
        <f>"经济数学学院"</f>
        <v>经济数学学院</v>
      </c>
      <c r="E17" s="2" t="str">
        <f>"骆川义"</f>
        <v>骆川义</v>
      </c>
      <c r="F17" s="2" t="str">
        <f t="shared" si="2"/>
        <v>1</v>
      </c>
    </row>
    <row r="18" ht="36" spans="1:6">
      <c r="A18" s="2">
        <v>17</v>
      </c>
      <c r="B18" s="2" t="str">
        <f>"概率论与数理统计A"</f>
        <v>概率论与数理统计A</v>
      </c>
      <c r="C18" s="2" t="str">
        <f>"星期一第10-11节{1-17周}，星期二第10-12节{1-17周}"</f>
        <v>星期一第10-11节{1-17周}，星期二第10-12节{1-17周}</v>
      </c>
      <c r="D18" s="2" t="str">
        <f>"数学学院"</f>
        <v>数学学院</v>
      </c>
      <c r="E18" s="2" t="str">
        <f>"赖绍永"</f>
        <v>赖绍永</v>
      </c>
      <c r="F18" s="2" t="str">
        <f t="shared" si="2"/>
        <v>1</v>
      </c>
    </row>
    <row r="19" ht="24" spans="1:6">
      <c r="A19" s="2">
        <v>18</v>
      </c>
      <c r="B19" s="2" t="str">
        <f>"概率论与数理统计A"</f>
        <v>概率论与数理统计A</v>
      </c>
      <c r="C19" s="2" t="str">
        <f>"星期一第8-9节{1-17周}，星期三第10-12节{1-17周}"</f>
        <v>星期一第8-9节{1-17周}，星期三第10-12节{1-17周}</v>
      </c>
      <c r="D19" s="2" t="str">
        <f>"数学学院"</f>
        <v>数学学院</v>
      </c>
      <c r="E19" s="2" t="str">
        <f>"赖绍永"</f>
        <v>赖绍永</v>
      </c>
      <c r="F19" s="2" t="str">
        <f t="shared" si="2"/>
        <v>1</v>
      </c>
    </row>
    <row r="20" ht="24" spans="1:6">
      <c r="A20" s="2">
        <v>19</v>
      </c>
      <c r="B20" s="2" t="str">
        <f>"概率论与数理统计A"</f>
        <v>概率论与数理统计A</v>
      </c>
      <c r="C20" s="2" t="str">
        <f>"星期二第1-2节{1-17周}，星期四第1-3节{1-17周}"</f>
        <v>星期二第1-2节{1-17周}，星期四第1-3节{1-17周}</v>
      </c>
      <c r="D20" s="2" t="str">
        <f>"经济数学学院"</f>
        <v>经济数学学院</v>
      </c>
      <c r="E20" s="2" t="str">
        <f>"黄文毅"</f>
        <v>黄文毅</v>
      </c>
      <c r="F20" s="2" t="str">
        <f t="shared" si="2"/>
        <v>1</v>
      </c>
    </row>
    <row r="21" ht="24" spans="1:6">
      <c r="A21" s="2">
        <v>20</v>
      </c>
      <c r="B21" s="2" t="str">
        <f>"概率论（理科）"</f>
        <v>概率论（理科）</v>
      </c>
      <c r="C21" s="2" t="str">
        <f>"星期二第1-2节{1-17周}，星期四第1-2节{1-17周}"</f>
        <v>星期二第1-2节{1-17周}，星期四第1-2节{1-17周}</v>
      </c>
      <c r="D21" s="2" t="str">
        <f>"经济数学学院"</f>
        <v>经济数学学院</v>
      </c>
      <c r="E21" s="2" t="str">
        <f>"陈善镇"</f>
        <v>陈善镇</v>
      </c>
      <c r="F21" s="2" t="str">
        <f t="shared" si="2"/>
        <v>1</v>
      </c>
    </row>
    <row r="22" spans="1:6">
      <c r="A22" s="2">
        <v>21</v>
      </c>
      <c r="B22" s="2" t="str">
        <f>"数值分析"</f>
        <v>数值分析</v>
      </c>
      <c r="C22" s="2" t="str">
        <f>"星期三第1-3节{1-17周}"</f>
        <v>星期三第1-3节{1-17周}</v>
      </c>
      <c r="D22" s="2" t="str">
        <f>"经济数学学院"</f>
        <v>经济数学学院</v>
      </c>
      <c r="E22" s="2" t="str">
        <f>"陈善镇"</f>
        <v>陈善镇</v>
      </c>
      <c r="F22" s="2" t="str">
        <f t="shared" si="2"/>
        <v>1</v>
      </c>
    </row>
    <row r="23" ht="24" spans="1:6">
      <c r="A23" s="2">
        <v>22</v>
      </c>
      <c r="B23" s="2" t="str">
        <f>"管理学原理（英）"</f>
        <v>管理学原理（英）</v>
      </c>
      <c r="C23" s="2" t="str">
        <f>"星期三第5-7节{1-17周}"</f>
        <v>星期三第5-7节{1-17周}</v>
      </c>
      <c r="D23" s="2" t="str">
        <f>"工商管理学院"</f>
        <v>工商管理学院</v>
      </c>
      <c r="E23" s="2" t="str">
        <f>"唐明凤"</f>
        <v>唐明凤</v>
      </c>
      <c r="F23" s="2" t="str">
        <f t="shared" si="2"/>
        <v>1</v>
      </c>
    </row>
    <row r="24" ht="36" spans="1:6">
      <c r="A24" s="2">
        <v>23</v>
      </c>
      <c r="B24" s="2" t="str">
        <f>"概率论与数理统计A"</f>
        <v>概率论与数理统计A</v>
      </c>
      <c r="C24" s="2" t="str">
        <f>"星期二第10-12节{1-17周}，星期四第3-4节{1-17周}"</f>
        <v>星期二第10-12节{1-17周}，星期四第3-4节{1-17周}</v>
      </c>
      <c r="D24" s="2" t="str">
        <f t="shared" ref="D24:D30" si="3">"经济数学学院"</f>
        <v>经济数学学院</v>
      </c>
      <c r="E24" s="2" t="str">
        <f>"李绍文"</f>
        <v>李绍文</v>
      </c>
      <c r="F24" s="2" t="str">
        <f t="shared" si="2"/>
        <v>1</v>
      </c>
    </row>
    <row r="25" ht="36" spans="1:6">
      <c r="A25" s="2">
        <v>24</v>
      </c>
      <c r="B25" s="2" t="str">
        <f>"数学分析Ⅲ（理科）"</f>
        <v>数学分析Ⅲ（理科）</v>
      </c>
      <c r="C25" s="2" t="str">
        <f>"星期一第1-2节{1-17周}，星期四第5-6节{1-17周}，星期四第7-7节{1-17周}"</f>
        <v>星期一第1-2节{1-17周}，星期四第5-6节{1-17周}，星期四第7-7节{1-17周}</v>
      </c>
      <c r="D25" s="2" t="str">
        <f t="shared" si="3"/>
        <v>经济数学学院</v>
      </c>
      <c r="E25" s="2" t="str">
        <f>"方敏"</f>
        <v>方敏</v>
      </c>
      <c r="F25" s="2" t="str">
        <f t="shared" si="2"/>
        <v>1</v>
      </c>
    </row>
    <row r="26" ht="24" spans="1:6">
      <c r="A26" s="2">
        <v>25</v>
      </c>
      <c r="B26" s="2" t="str">
        <f>"数学分析Ⅲ（理科）"</f>
        <v>数学分析Ⅲ（理科）</v>
      </c>
      <c r="C26" s="2" t="str">
        <f>"星期一第8-9节{1-17周}，星期四第1-3节{1-17周}"</f>
        <v>星期一第8-9节{1-17周}，星期四第1-3节{1-17周}</v>
      </c>
      <c r="D26" s="2" t="str">
        <f t="shared" si="3"/>
        <v>经济数学学院</v>
      </c>
      <c r="E26" s="2" t="str">
        <f>"方敏"</f>
        <v>方敏</v>
      </c>
      <c r="F26" s="2" t="str">
        <f t="shared" si="2"/>
        <v>1</v>
      </c>
    </row>
    <row r="27" spans="1:6">
      <c r="A27" s="2">
        <v>26</v>
      </c>
      <c r="B27" s="2" t="str">
        <f>"运筹学"</f>
        <v>运筹学</v>
      </c>
      <c r="C27" s="2" t="str">
        <f>"星期一第1-3节{1-17周}"</f>
        <v>星期一第1-3节{1-17周}</v>
      </c>
      <c r="D27" s="2" t="str">
        <f t="shared" si="3"/>
        <v>经济数学学院</v>
      </c>
      <c r="E27" s="2" t="str">
        <f>"张文燕"</f>
        <v>张文燕</v>
      </c>
      <c r="F27" s="2" t="str">
        <f t="shared" si="2"/>
        <v>1</v>
      </c>
    </row>
    <row r="28" spans="1:6">
      <c r="A28" s="2">
        <v>27</v>
      </c>
      <c r="B28" s="2" t="str">
        <f>"运筹学"</f>
        <v>运筹学</v>
      </c>
      <c r="C28" s="2" t="str">
        <f>"星期三第1-3节{1-17周}"</f>
        <v>星期三第1-3节{1-17周}</v>
      </c>
      <c r="D28" s="2" t="str">
        <f t="shared" si="3"/>
        <v>经济数学学院</v>
      </c>
      <c r="E28" s="2" t="str">
        <f>"张文燕"</f>
        <v>张文燕</v>
      </c>
      <c r="F28" s="2" t="str">
        <f t="shared" si="2"/>
        <v>1</v>
      </c>
    </row>
    <row r="29" spans="1:6">
      <c r="A29" s="2">
        <v>28</v>
      </c>
      <c r="B29" s="2" t="str">
        <f>"运筹学"</f>
        <v>运筹学</v>
      </c>
      <c r="C29" s="2" t="str">
        <f>"星期三第5-7节{1-17周}"</f>
        <v>星期三第5-7节{1-17周}</v>
      </c>
      <c r="D29" s="2" t="str">
        <f t="shared" si="3"/>
        <v>经济数学学院</v>
      </c>
      <c r="E29" s="2" t="str">
        <f>"张文燕"</f>
        <v>张文燕</v>
      </c>
      <c r="F29" s="2" t="str">
        <f t="shared" si="2"/>
        <v>1</v>
      </c>
    </row>
    <row r="30" spans="1:6">
      <c r="A30" s="2">
        <v>29</v>
      </c>
      <c r="B30" s="2" t="str">
        <f>"运筹学"</f>
        <v>运筹学</v>
      </c>
      <c r="C30" s="2" t="str">
        <f>"星期一第10-12节{1-17周}"</f>
        <v>星期一第10-12节{1-17周}</v>
      </c>
      <c r="D30" s="2" t="str">
        <f t="shared" si="3"/>
        <v>经济数学学院</v>
      </c>
      <c r="E30" s="2" t="str">
        <f>"张文燕"</f>
        <v>张文燕</v>
      </c>
      <c r="F30" s="2" t="str">
        <f t="shared" si="2"/>
        <v>1</v>
      </c>
    </row>
    <row r="31" spans="1:6">
      <c r="A31" s="2">
        <v>30</v>
      </c>
      <c r="B31" s="2" t="str">
        <f>"微观经济学"</f>
        <v>微观经济学</v>
      </c>
      <c r="C31" s="2" t="str">
        <f>"星期一第10-12节{1-17周}"</f>
        <v>星期一第10-12节{1-17周}</v>
      </c>
      <c r="D31" s="2" t="str">
        <f>"经济学院"</f>
        <v>经济学院</v>
      </c>
      <c r="E31" s="2" t="str">
        <f>"郑雪梅"</f>
        <v>郑雪梅</v>
      </c>
      <c r="F31" s="2" t="str">
        <f t="shared" si="2"/>
        <v>1</v>
      </c>
    </row>
    <row r="32" spans="1:6">
      <c r="A32" s="2">
        <v>31</v>
      </c>
      <c r="B32" s="2" t="str">
        <f>"计量经济学"</f>
        <v>计量经济学</v>
      </c>
      <c r="C32" s="2" t="str">
        <f>"星期二第10-12节{1-17周}"</f>
        <v>星期二第10-12节{1-17周}</v>
      </c>
      <c r="D32" s="2" t="str">
        <f>"经济学院"</f>
        <v>经济学院</v>
      </c>
      <c r="E32" s="2" t="str">
        <f>"徐舒"</f>
        <v>徐舒</v>
      </c>
      <c r="F32" s="2" t="str">
        <f t="shared" si="2"/>
        <v>1</v>
      </c>
    </row>
    <row r="33" spans="1:6">
      <c r="A33" s="2">
        <v>32</v>
      </c>
      <c r="B33" s="2" t="str">
        <f>"财政学"</f>
        <v>财政学</v>
      </c>
      <c r="C33" s="2" t="str">
        <f>"星期二第1-3节{1-17周}"</f>
        <v>星期二第1-3节{1-17周}</v>
      </c>
      <c r="D33" s="2" t="str">
        <f>"财政税务学院"</f>
        <v>财政税务学院</v>
      </c>
      <c r="E33" s="2" t="str">
        <f>"周克清"</f>
        <v>周克清</v>
      </c>
      <c r="F33" s="2" t="str">
        <f t="shared" si="2"/>
        <v>1</v>
      </c>
    </row>
    <row r="34" spans="1:6">
      <c r="A34" s="2">
        <v>33</v>
      </c>
      <c r="B34" s="2" t="str">
        <f>"财政学"</f>
        <v>财政学</v>
      </c>
      <c r="C34" s="2" t="str">
        <f>"星期二第1-3节{1-17周}"</f>
        <v>星期二第1-3节{1-17周}</v>
      </c>
      <c r="D34" s="2" t="str">
        <f>"财税学院"</f>
        <v>财税学院</v>
      </c>
      <c r="E34" s="2" t="str">
        <f>"文峰"</f>
        <v>文峰</v>
      </c>
      <c r="F34" s="2" t="str">
        <f t="shared" si="2"/>
        <v>1</v>
      </c>
    </row>
    <row r="35" spans="1:6">
      <c r="A35" s="2">
        <v>34</v>
      </c>
      <c r="B35" s="2" t="str">
        <f>"宏观经济学"</f>
        <v>宏观经济学</v>
      </c>
      <c r="C35" s="2" t="str">
        <f>"星期三第1-3节{1-17周}"</f>
        <v>星期三第1-3节{1-17周}</v>
      </c>
      <c r="D35" s="2" t="str">
        <f>"经济学院"</f>
        <v>经济学院</v>
      </c>
      <c r="E35" s="2" t="str">
        <f>"杨慧玲"</f>
        <v>杨慧玲</v>
      </c>
      <c r="F35" s="2" t="str">
        <f t="shared" si="2"/>
        <v>1</v>
      </c>
    </row>
    <row r="36" ht="36" spans="1:6">
      <c r="A36" s="2">
        <v>35</v>
      </c>
      <c r="B36" s="2" t="str">
        <f>"数学分析Ⅲ（理科）"</f>
        <v>数学分析Ⅲ（理科）</v>
      </c>
      <c r="C36" s="2" t="str">
        <f>"星期二第10-12节{1-17周}，星期五第8-9节{1-17周}"</f>
        <v>星期二第10-12节{1-17周}，星期五第8-9节{1-17周}</v>
      </c>
      <c r="D36" s="2" t="str">
        <f>"经济数学学院"</f>
        <v>经济数学学院</v>
      </c>
      <c r="E36" s="2" t="str">
        <f>"梁之磊"</f>
        <v>梁之磊</v>
      </c>
      <c r="F36" s="2" t="str">
        <f t="shared" si="2"/>
        <v>1</v>
      </c>
    </row>
    <row r="37" ht="24" spans="1:6">
      <c r="A37" s="2">
        <v>36</v>
      </c>
      <c r="B37" s="2" t="str">
        <f>"常微分方程（英文）"</f>
        <v>常微分方程（英文）</v>
      </c>
      <c r="C37" s="2" t="str">
        <f>"星期五第1-3节{1-17周}"</f>
        <v>星期五第1-3节{1-17周}</v>
      </c>
      <c r="D37" s="2" t="str">
        <f>"经济数学学院"</f>
        <v>经济数学学院</v>
      </c>
      <c r="E37" s="2" t="str">
        <f>"梁之磊"</f>
        <v>梁之磊</v>
      </c>
      <c r="F37" s="2" t="str">
        <f t="shared" si="2"/>
        <v>1</v>
      </c>
    </row>
    <row r="38" spans="1:6">
      <c r="A38" s="2">
        <v>37</v>
      </c>
      <c r="B38" s="2" t="str">
        <f>"政治经济学"</f>
        <v>政治经济学</v>
      </c>
      <c r="C38" s="2" t="str">
        <f>"星期三第7-9节{1-17周}"</f>
        <v>星期三第7-9节{1-17周}</v>
      </c>
      <c r="D38" s="2" t="str">
        <f>"经济学院"</f>
        <v>经济学院</v>
      </c>
      <c r="E38" s="2" t="str">
        <f>"李标"</f>
        <v>李标</v>
      </c>
      <c r="F38" s="2" t="str">
        <f t="shared" si="2"/>
        <v>1</v>
      </c>
    </row>
    <row r="39" ht="36" spans="1:6">
      <c r="A39" s="2">
        <v>38</v>
      </c>
      <c r="B39" s="2" t="str">
        <f>"高等数学Ⅰ"</f>
        <v>高等数学Ⅰ</v>
      </c>
      <c r="C39" s="2" t="str">
        <f>"星期二第10-11节{1-17周}，星期三第5-7节{1-17周}"</f>
        <v>星期二第10-11节{1-17周}，星期三第5-7节{1-17周}</v>
      </c>
      <c r="D39" s="2" t="str">
        <f>"数学学院"</f>
        <v>数学学院</v>
      </c>
      <c r="E39" s="2" t="str">
        <f>"孟开文"</f>
        <v>孟开文</v>
      </c>
      <c r="F39" s="2" t="str">
        <f t="shared" si="2"/>
        <v>1</v>
      </c>
    </row>
    <row r="40" ht="36" spans="1:6">
      <c r="A40" s="2">
        <v>39</v>
      </c>
      <c r="B40" s="2" t="str">
        <f>"高等数学Ⅰ"</f>
        <v>高等数学Ⅰ</v>
      </c>
      <c r="C40" s="2" t="str">
        <f>"星期一第10-12节{1-17周}，星期二第3-4节{1-17周}"</f>
        <v>星期一第10-12节{1-17周}，星期二第3-4节{1-17周}</v>
      </c>
      <c r="D40" s="2" t="str">
        <f>"数学学院"</f>
        <v>数学学院</v>
      </c>
      <c r="E40" s="2" t="str">
        <f>"孟开文"</f>
        <v>孟开文</v>
      </c>
      <c r="F40" s="2" t="str">
        <f t="shared" si="2"/>
        <v>1</v>
      </c>
    </row>
    <row r="41" ht="24" spans="1:6">
      <c r="A41" s="2">
        <v>40</v>
      </c>
      <c r="B41" s="2" t="str">
        <f>"高等数学Ⅰ"</f>
        <v>高等数学Ⅰ</v>
      </c>
      <c r="C41" s="2" t="str">
        <f>"星期一第5-7节{1-17周}，星期二第1-2节{1-17周}"</f>
        <v>星期一第5-7节{1-17周}，星期二第1-2节{1-17周}</v>
      </c>
      <c r="D41" s="2" t="str">
        <f>"数学学院"</f>
        <v>数学学院</v>
      </c>
      <c r="E41" s="2" t="str">
        <f>"孟开文"</f>
        <v>孟开文</v>
      </c>
      <c r="F41" s="2" t="str">
        <f t="shared" si="2"/>
        <v>1</v>
      </c>
    </row>
    <row r="42" ht="24" spans="1:6">
      <c r="A42" s="2">
        <v>41</v>
      </c>
      <c r="B42" s="2" t="str">
        <f>"宏观经济学（英）"</f>
        <v>宏观经济学（英）</v>
      </c>
      <c r="C42" s="2" t="str">
        <f>"星期三第10-12节{1-17周}"</f>
        <v>星期三第10-12节{1-17周}</v>
      </c>
      <c r="D42" s="2" t="str">
        <f>"经济学院"</f>
        <v>经济学院</v>
      </c>
      <c r="E42" s="2" t="str">
        <f>"梁鑫"</f>
        <v>梁鑫</v>
      </c>
      <c r="F42" s="2" t="str">
        <f t="shared" si="2"/>
        <v>1</v>
      </c>
    </row>
    <row r="43" spans="1:6">
      <c r="A43" s="2">
        <v>42</v>
      </c>
      <c r="B43" s="2" t="str">
        <f>"财政学"</f>
        <v>财政学</v>
      </c>
      <c r="C43" s="2" t="str">
        <f>"星期二第10-12节{1-17周}"</f>
        <v>星期二第10-12节{1-17周}</v>
      </c>
      <c r="D43" s="2" t="str">
        <f>"财税学院"</f>
        <v>财税学院</v>
      </c>
      <c r="E43" s="2" t="str">
        <f>"杨进"</f>
        <v>杨进</v>
      </c>
      <c r="F43" s="2" t="str">
        <f t="shared" si="2"/>
        <v>1</v>
      </c>
    </row>
    <row r="44" spans="1:6">
      <c r="A44" s="2">
        <v>43</v>
      </c>
      <c r="B44" s="2" t="str">
        <f>"政治经济学"</f>
        <v>政治经济学</v>
      </c>
      <c r="C44" s="2" t="str">
        <f>"星期三第10-12节{1-17周}"</f>
        <v>星期三第10-12节{1-17周}</v>
      </c>
      <c r="D44" s="2" t="str">
        <f>"经济学院"</f>
        <v>经济学院</v>
      </c>
      <c r="E44" s="2" t="str">
        <f>"冯鹏程"</f>
        <v>冯鹏程</v>
      </c>
      <c r="F44" s="2" t="str">
        <f t="shared" si="2"/>
        <v>1</v>
      </c>
    </row>
    <row r="45" spans="1:6">
      <c r="A45" s="2">
        <v>44</v>
      </c>
      <c r="B45" s="2" t="str">
        <f>"政治经济学"</f>
        <v>政治经济学</v>
      </c>
      <c r="C45" s="2" t="str">
        <f>"星期三第10-12节{1-17周}"</f>
        <v>星期三第10-12节{1-17周}</v>
      </c>
      <c r="D45" s="2" t="str">
        <f>"经济学院"</f>
        <v>经济学院</v>
      </c>
      <c r="E45" s="2" t="str">
        <f>"张航"</f>
        <v>张航</v>
      </c>
      <c r="F45" s="2" t="str">
        <f t="shared" si="2"/>
        <v>1</v>
      </c>
    </row>
    <row r="46" spans="1:6">
      <c r="A46" s="2">
        <v>45</v>
      </c>
      <c r="B46" s="2" t="str">
        <f>"数值分析"</f>
        <v>数值分析</v>
      </c>
      <c r="C46" s="2" t="str">
        <f>"星期二第10-12节{1-17周}"</f>
        <v>星期二第10-12节{1-17周}</v>
      </c>
      <c r="D46" s="2" t="str">
        <f>"经济数学学院"</f>
        <v>经济数学学院</v>
      </c>
      <c r="E46" s="2" t="str">
        <f>"沈金叶"</f>
        <v>沈金叶</v>
      </c>
      <c r="F46" s="2" t="str">
        <f t="shared" si="2"/>
        <v>1</v>
      </c>
    </row>
    <row r="47" spans="1:6">
      <c r="A47" s="2">
        <v>46</v>
      </c>
      <c r="B47" s="2" t="str">
        <f>"泛函分析"</f>
        <v>泛函分析</v>
      </c>
      <c r="C47" s="2" t="str">
        <f>"星期五第1-3节{1-17周}"</f>
        <v>星期五第1-3节{1-17周}</v>
      </c>
      <c r="D47" s="2" t="str">
        <f>"经济数学学院"</f>
        <v>经济数学学院</v>
      </c>
      <c r="E47" s="2" t="str">
        <f>"邓洋"</f>
        <v>邓洋</v>
      </c>
      <c r="F47" s="2" t="str">
        <f t="shared" si="2"/>
        <v>1</v>
      </c>
    </row>
    <row r="48" spans="1:6">
      <c r="A48" s="2">
        <v>47</v>
      </c>
      <c r="B48" s="2" t="str">
        <f>"会计学"</f>
        <v>会计学</v>
      </c>
      <c r="C48" s="2" t="str">
        <f>"星期三第10-12节{1-17周}"</f>
        <v>星期三第10-12节{1-17周}</v>
      </c>
      <c r="D48" s="2" t="str">
        <f>"会计学院"</f>
        <v>会计学院</v>
      </c>
      <c r="E48" s="2" t="str">
        <f>"黄健"</f>
        <v>黄健</v>
      </c>
      <c r="F48" s="2" t="str">
        <f t="shared" si="2"/>
        <v>1</v>
      </c>
    </row>
    <row r="49" spans="1:6">
      <c r="A49" s="2">
        <v>48</v>
      </c>
      <c r="B49" s="2" t="str">
        <f>"计量经济学"</f>
        <v>计量经济学</v>
      </c>
      <c r="C49" s="2" t="str">
        <f>"星期三第5-7节{1-17周}"</f>
        <v>星期三第5-7节{1-17周}</v>
      </c>
      <c r="D49" s="2" t="str">
        <f>"统计学院"</f>
        <v>统计学院</v>
      </c>
      <c r="E49" s="2" t="str">
        <f>"耿华彦"</f>
        <v>耿华彦</v>
      </c>
      <c r="F49" s="2" t="str">
        <f t="shared" si="2"/>
        <v>1</v>
      </c>
    </row>
    <row r="50" spans="1:6">
      <c r="A50" s="2">
        <v>49</v>
      </c>
      <c r="B50" s="2" t="str">
        <f>"宏观经济学"</f>
        <v>宏观经济学</v>
      </c>
      <c r="C50" s="2" t="str">
        <f>"星期三第1-3节{1-17周}"</f>
        <v>星期三第1-3节{1-17周}</v>
      </c>
      <c r="D50" s="2" t="str">
        <f>"经济学院"</f>
        <v>经济学院</v>
      </c>
      <c r="E50" s="2" t="str">
        <f>"陈晓玲"</f>
        <v>陈晓玲</v>
      </c>
      <c r="F50" s="2" t="str">
        <f t="shared" si="2"/>
        <v>1</v>
      </c>
    </row>
    <row r="51" spans="1:6">
      <c r="A51" s="2">
        <v>50</v>
      </c>
      <c r="B51" s="2" t="str">
        <f>"政治经济学"</f>
        <v>政治经济学</v>
      </c>
      <c r="C51" s="2" t="str">
        <f>"星期三第7-9节{1-17周}"</f>
        <v>星期三第7-9节{1-17周}</v>
      </c>
      <c r="D51" s="2" t="str">
        <f>"经济学院"</f>
        <v>经济学院</v>
      </c>
      <c r="E51" s="2" t="str">
        <f>"姚常成"</f>
        <v>姚常成</v>
      </c>
      <c r="F51" s="2" t="str">
        <f t="shared" si="2"/>
        <v>1</v>
      </c>
    </row>
    <row r="52" spans="1:6">
      <c r="A52" s="2">
        <v>51</v>
      </c>
      <c r="B52" s="2" t="str">
        <f>"政治经济学"</f>
        <v>政治经济学</v>
      </c>
      <c r="C52" s="2" t="str">
        <f>"星期五第1-3节{1-17周}"</f>
        <v>星期五第1-3节{1-17周}</v>
      </c>
      <c r="D52" s="2" t="str">
        <f>"经济学院"</f>
        <v>经济学院</v>
      </c>
      <c r="E52" s="2" t="str">
        <f>"田世野"</f>
        <v>田世野</v>
      </c>
      <c r="F52" s="2" t="str">
        <f t="shared" si="2"/>
        <v>1</v>
      </c>
    </row>
    <row r="53" spans="1:6">
      <c r="A53" s="2">
        <v>52</v>
      </c>
      <c r="B53" s="2" t="str">
        <f>"会计学"</f>
        <v>会计学</v>
      </c>
      <c r="C53" s="2" t="str">
        <f>"星期四第5-7节{1-17周}"</f>
        <v>星期四第5-7节{1-17周}</v>
      </c>
      <c r="D53" s="2" t="str">
        <f>"会计学院"</f>
        <v>会计学院</v>
      </c>
      <c r="E53" s="2" t="str">
        <f>"曹昱"</f>
        <v>曹昱</v>
      </c>
      <c r="F53" s="2" t="str">
        <f t="shared" si="2"/>
        <v>1</v>
      </c>
    </row>
    <row r="54" spans="1:6">
      <c r="A54" s="2">
        <v>53</v>
      </c>
      <c r="B54" s="2" t="str">
        <f>"会计学"</f>
        <v>会计学</v>
      </c>
      <c r="C54" s="2" t="str">
        <f>"星期五第1-3节{1-17周}"</f>
        <v>星期五第1-3节{1-17周}</v>
      </c>
      <c r="D54" s="2" t="str">
        <f>"会计学院"</f>
        <v>会计学院</v>
      </c>
      <c r="E54" s="2" t="str">
        <f>"曹昱"</f>
        <v>曹昱</v>
      </c>
      <c r="F54" s="2" t="str">
        <f t="shared" si="2"/>
        <v>1</v>
      </c>
    </row>
    <row r="55" spans="1:6">
      <c r="A55" s="2">
        <v>54</v>
      </c>
      <c r="B55" s="2" t="str">
        <f>"会计学"</f>
        <v>会计学</v>
      </c>
      <c r="C55" s="2" t="str">
        <f>"星期五第5-7节{1-17周}"</f>
        <v>星期五第5-7节{1-17周}</v>
      </c>
      <c r="D55" s="2" t="str">
        <f>"会计学院"</f>
        <v>会计学院</v>
      </c>
      <c r="E55" s="2" t="str">
        <f>"曹昱"</f>
        <v>曹昱</v>
      </c>
      <c r="F55" s="2" t="str">
        <f t="shared" si="2"/>
        <v>1</v>
      </c>
    </row>
    <row r="56" spans="1:6">
      <c r="A56" s="2">
        <v>55</v>
      </c>
      <c r="B56" s="2" t="str">
        <f>"财政学"</f>
        <v>财政学</v>
      </c>
      <c r="C56" s="2" t="str">
        <f>"星期五第1-3节{1-17周}"</f>
        <v>星期五第1-3节{1-17周}</v>
      </c>
      <c r="D56" s="2" t="str">
        <f>"财政税务学院"</f>
        <v>财政税务学院</v>
      </c>
      <c r="E56" s="2" t="str">
        <f>"李超"</f>
        <v>李超</v>
      </c>
      <c r="F56" s="2" t="str">
        <f t="shared" si="2"/>
        <v>1</v>
      </c>
    </row>
    <row r="57" spans="1:6">
      <c r="A57" s="2">
        <v>56</v>
      </c>
      <c r="B57" s="2" t="str">
        <f>"管理学原理"</f>
        <v>管理学原理</v>
      </c>
      <c r="C57" s="2" t="str">
        <f>"星期三第10-12节{1-17周}"</f>
        <v>星期三第10-12节{1-17周}</v>
      </c>
      <c r="D57" s="2" t="str">
        <f>"工商管理学院"</f>
        <v>工商管理学院</v>
      </c>
      <c r="E57" s="2" t="str">
        <f>"付嵘"</f>
        <v>付嵘</v>
      </c>
      <c r="F57" s="2" t="str">
        <f t="shared" si="2"/>
        <v>1</v>
      </c>
    </row>
    <row r="58" spans="1:6">
      <c r="A58" s="2">
        <v>57</v>
      </c>
      <c r="B58" s="2" t="str">
        <f>"管理学原理"</f>
        <v>管理学原理</v>
      </c>
      <c r="C58" s="2" t="str">
        <f>"星期四第10-12节{1-17周}"</f>
        <v>星期四第10-12节{1-17周}</v>
      </c>
      <c r="D58" s="2" t="str">
        <f>"工商管理学院"</f>
        <v>工商管理学院</v>
      </c>
      <c r="E58" s="2" t="str">
        <f>"付嵘"</f>
        <v>付嵘</v>
      </c>
      <c r="F58" s="2" t="str">
        <f t="shared" si="2"/>
        <v>1</v>
      </c>
    </row>
    <row r="59" spans="1:6">
      <c r="A59" s="2">
        <v>58</v>
      </c>
      <c r="B59" s="2" t="str">
        <f>"微观经济学"</f>
        <v>微观经济学</v>
      </c>
      <c r="C59" s="2" t="str">
        <f>"星期三第6-8节{1-17周}"</f>
        <v>星期三第6-8节{1-17周}</v>
      </c>
      <c r="D59" s="2" t="str">
        <f>"经济学院"</f>
        <v>经济学院</v>
      </c>
      <c r="E59" s="2" t="str">
        <f>"王帝"</f>
        <v>王帝</v>
      </c>
      <c r="F59" s="2" t="str">
        <f t="shared" si="2"/>
        <v>1</v>
      </c>
    </row>
    <row r="60" ht="24" spans="1:6">
      <c r="A60" s="2">
        <v>59</v>
      </c>
      <c r="B60" s="2" t="str">
        <f>"机器学习数学基础"</f>
        <v>机器学习数学基础</v>
      </c>
      <c r="C60" s="2" t="str">
        <f>"星期二第1-3节{1-17周}"</f>
        <v>星期二第1-3节{1-17周}</v>
      </c>
      <c r="D60" s="2" t="str">
        <f>"经济数学学院"</f>
        <v>经济数学学院</v>
      </c>
      <c r="E60" s="2" t="str">
        <f>"王天明"</f>
        <v>王天明</v>
      </c>
      <c r="F60" s="2" t="str">
        <f t="shared" si="2"/>
        <v>1</v>
      </c>
    </row>
    <row r="61" spans="1:6">
      <c r="A61" s="2">
        <v>60</v>
      </c>
      <c r="B61" s="2" t="str">
        <f>"大数据与统计学"</f>
        <v>大数据与统计学</v>
      </c>
      <c r="C61" s="2" t="str">
        <f>"星期四第5-7节{1-17周}"</f>
        <v>星期四第5-7节{1-17周}</v>
      </c>
      <c r="D61" s="2" t="str">
        <f>"工商管理学院"</f>
        <v>工商管理学院</v>
      </c>
      <c r="E61" s="2" t="str">
        <f>"邱甲贤"</f>
        <v>邱甲贤</v>
      </c>
      <c r="F61" s="2" t="str">
        <f t="shared" si="2"/>
        <v>1</v>
      </c>
    </row>
    <row r="62" spans="1:6">
      <c r="A62" s="2">
        <v>61</v>
      </c>
      <c r="B62" s="2" t="str">
        <f>"大数据与统计学"</f>
        <v>大数据与统计学</v>
      </c>
      <c r="C62" s="2" t="str">
        <f>"星期四第10-12节{1-17周}"</f>
        <v>星期四第10-12节{1-17周}</v>
      </c>
      <c r="D62" s="2" t="str">
        <f>"工商管理学院"</f>
        <v>工商管理学院</v>
      </c>
      <c r="E62" s="2" t="str">
        <f>"邱甲贤"</f>
        <v>邱甲贤</v>
      </c>
      <c r="F62" s="2" t="str">
        <f t="shared" si="2"/>
        <v>1</v>
      </c>
    </row>
    <row r="63" spans="1:6">
      <c r="A63" s="2">
        <v>62</v>
      </c>
      <c r="B63" s="2" t="str">
        <f>"常微分方程"</f>
        <v>常微分方程</v>
      </c>
      <c r="C63" s="2" t="str">
        <f>"星期一第10-12节{1-17周}"</f>
        <v>星期一第10-12节{1-17周}</v>
      </c>
      <c r="D63" s="2" t="str">
        <f>"经济数学学院"</f>
        <v>经济数学学院</v>
      </c>
      <c r="E63" s="2" t="str">
        <f>"祝书强"</f>
        <v>祝书强</v>
      </c>
      <c r="F63" s="2" t="str">
        <f t="shared" si="2"/>
        <v>1</v>
      </c>
    </row>
    <row r="64" spans="1:6">
      <c r="A64" s="2">
        <v>63</v>
      </c>
      <c r="B64" s="2" t="str">
        <f>"高等数学Ⅱ"</f>
        <v>高等数学Ⅱ</v>
      </c>
      <c r="C64" s="2" t="str">
        <f>"星期一第5-7节{6-16周}"</f>
        <v>星期一第5-7节{6-16周}</v>
      </c>
      <c r="D64" s="2" t="str">
        <f>"经济数学学院"</f>
        <v>经济数学学院</v>
      </c>
      <c r="E64" s="2" t="str">
        <f>"祝书强"</f>
        <v>祝书强</v>
      </c>
      <c r="F64" s="2" t="str">
        <f t="shared" si="2"/>
        <v>1</v>
      </c>
    </row>
    <row r="65" ht="24" spans="1:6">
      <c r="A65" s="2">
        <v>64</v>
      </c>
      <c r="B65" s="2" t="str">
        <f>"微观经济学（双语）"</f>
        <v>微观经济学（双语）</v>
      </c>
      <c r="C65" s="2" t="str">
        <f>"星期三第10-12节{3-17周}"</f>
        <v>星期三第10-12节{3-17周}</v>
      </c>
      <c r="D65" s="2" t="str">
        <f>"国际商学院"</f>
        <v>国际商学院</v>
      </c>
      <c r="E65" s="2" t="str">
        <f>"王博"</f>
        <v>王博</v>
      </c>
      <c r="F65" s="2" t="str">
        <f t="shared" si="2"/>
        <v>1</v>
      </c>
    </row>
    <row r="66" ht="36" spans="1:6">
      <c r="A66" s="2">
        <v>65</v>
      </c>
      <c r="B66" s="2" t="str">
        <f>"高等数学Ⅰ"</f>
        <v>高等数学Ⅰ</v>
      </c>
      <c r="C66" s="2" t="str">
        <f>"星期一第10-12节{1-17周}，星期二第3-4节{1-17周}"</f>
        <v>星期一第10-12节{1-17周}，星期二第3-4节{1-17周}</v>
      </c>
      <c r="D66" s="2" t="str">
        <f>"数学学院"</f>
        <v>数学学院</v>
      </c>
      <c r="E66" s="2" t="str">
        <f>"蒲洋"</f>
        <v>蒲洋</v>
      </c>
      <c r="F66" s="2" t="str">
        <f t="shared" si="2"/>
        <v>1</v>
      </c>
    </row>
    <row r="67" spans="1:6">
      <c r="A67" s="2">
        <v>66</v>
      </c>
      <c r="B67" s="2" t="str">
        <f>"微观经济学"</f>
        <v>微观经济学</v>
      </c>
      <c r="C67" s="2" t="str">
        <f>"星期二第10-12节{1-17周}"</f>
        <v>星期二第10-12节{1-17周}</v>
      </c>
      <c r="D67" s="2" t="str">
        <f>"经济学院"</f>
        <v>经济学院</v>
      </c>
      <c r="E67" s="2" t="str">
        <f>"高云舒"</f>
        <v>高云舒</v>
      </c>
      <c r="F67" s="2" t="str">
        <f t="shared" si="2"/>
        <v>1</v>
      </c>
    </row>
    <row r="68" spans="1:6">
      <c r="A68" s="2">
        <v>67</v>
      </c>
      <c r="B68" s="2" t="str">
        <f>"请选择"</f>
        <v>请选择</v>
      </c>
      <c r="C68" s="2" t="str">
        <f>"星期三第10-12节{1-17周}"</f>
        <v>星期三第10-12节{1-17周}</v>
      </c>
      <c r="D68" s="2" t="str">
        <f>"经济学院"</f>
        <v>经济学院</v>
      </c>
      <c r="E68" s="2" t="str">
        <f>"高云舒"</f>
        <v>高云舒</v>
      </c>
      <c r="F68" s="2" t="str">
        <f t="shared" si="2"/>
        <v>1</v>
      </c>
    </row>
    <row r="69" spans="1:6">
      <c r="A69" s="2">
        <v>68</v>
      </c>
      <c r="B69" s="2" t="str">
        <f>"微观经济学"</f>
        <v>微观经济学</v>
      </c>
      <c r="C69" s="2" t="str">
        <f>"星期三第10-12节{1-17周}"</f>
        <v>星期三第10-12节{1-17周}</v>
      </c>
      <c r="D69" s="2" t="str">
        <f>"经济学院"</f>
        <v>经济学院</v>
      </c>
      <c r="E69" s="2" t="str">
        <f>"高云舒"</f>
        <v>高云舒</v>
      </c>
      <c r="F69" s="2" t="str">
        <f t="shared" si="2"/>
        <v>1</v>
      </c>
    </row>
    <row r="70" spans="1:6">
      <c r="A70" s="2">
        <v>69</v>
      </c>
      <c r="B70" s="2" t="str">
        <f>"政治经济学"</f>
        <v>政治经济学</v>
      </c>
      <c r="C70" s="2" t="str">
        <f>"星期三第5-7节{1-17周}"</f>
        <v>星期三第5-7节{1-17周}</v>
      </c>
      <c r="D70" s="2" t="str">
        <f>"经济学院"</f>
        <v>经济学院</v>
      </c>
      <c r="E70" s="2" t="str">
        <f>"郝芮琳"</f>
        <v>郝芮琳</v>
      </c>
      <c r="F70" s="2" t="str">
        <f t="shared" si="2"/>
        <v>1</v>
      </c>
    </row>
    <row r="71" spans="1:6">
      <c r="A71" s="2">
        <v>70</v>
      </c>
      <c r="B71" s="2" t="str">
        <f>"政治经济学"</f>
        <v>政治经济学</v>
      </c>
      <c r="C71" s="2" t="str">
        <f>"星期三第10-12节{1-17周}"</f>
        <v>星期三第10-12节{1-17周}</v>
      </c>
      <c r="D71" s="2" t="str">
        <f>"经济学院"</f>
        <v>经济学院</v>
      </c>
      <c r="E71" s="2" t="str">
        <f>"郝芮琳"</f>
        <v>郝芮琳</v>
      </c>
      <c r="F71" s="2" t="str">
        <f t="shared" si="2"/>
        <v>1</v>
      </c>
    </row>
    <row r="72" ht="24" spans="1:6">
      <c r="A72" s="2">
        <v>71</v>
      </c>
      <c r="B72" s="2" t="str">
        <f>"人工智能与现代科技"</f>
        <v>人工智能与现代科技</v>
      </c>
      <c r="C72" s="2" t="str">
        <f>"星期四第8-9节{1-17周}"</f>
        <v>星期四第8-9节{1-17周}</v>
      </c>
      <c r="D72" s="2" t="str">
        <f>"计算机与人工智能学院"</f>
        <v>计算机与人工智能学院</v>
      </c>
      <c r="E72" s="2" t="str">
        <f>"张丹"</f>
        <v>张丹</v>
      </c>
      <c r="F72" s="2" t="str">
        <f t="shared" si="2"/>
        <v>1</v>
      </c>
    </row>
    <row r="73" ht="24" spans="1:6">
      <c r="A73" s="2">
        <v>72</v>
      </c>
      <c r="B73" s="2" t="str">
        <f>"人工智能与现代科技"</f>
        <v>人工智能与现代科技</v>
      </c>
      <c r="C73" s="2" t="str">
        <f>"星期四第8-9节{1-17周}"</f>
        <v>星期四第8-9节{1-17周}</v>
      </c>
      <c r="D73" s="2" t="str">
        <f>"计算机与人工智能学院"</f>
        <v>计算机与人工智能学院</v>
      </c>
      <c r="E73" s="2" t="str">
        <f>"张丹"</f>
        <v>张丹</v>
      </c>
      <c r="F73" s="2" t="str">
        <f t="shared" si="2"/>
        <v>1</v>
      </c>
    </row>
    <row r="74" ht="24" spans="1:6">
      <c r="A74" s="2">
        <v>73</v>
      </c>
      <c r="B74" s="2" t="str">
        <f>"人工智能与现代科技"</f>
        <v>人工智能与现代科技</v>
      </c>
      <c r="C74" s="2" t="str">
        <f>"星期四第1-2节{1-17周}"</f>
        <v>星期四第1-2节{1-17周}</v>
      </c>
      <c r="D74" s="2" t="str">
        <f>"计算机与人工智能学院"</f>
        <v>计算机与人工智能学院</v>
      </c>
      <c r="E74" s="2" t="str">
        <f>"付慧敏"</f>
        <v>付慧敏</v>
      </c>
      <c r="F74" s="2" t="str">
        <f t="shared" si="2"/>
        <v>1</v>
      </c>
    </row>
    <row r="75" ht="24" spans="1:6">
      <c r="A75" s="2">
        <v>74</v>
      </c>
      <c r="B75" s="2" t="str">
        <f>"人工智能与现代科技"</f>
        <v>人工智能与现代科技</v>
      </c>
      <c r="C75" s="2" t="str">
        <f>"星期四第8-9节{1-17周}"</f>
        <v>星期四第8-9节{1-17周}</v>
      </c>
      <c r="D75" s="2" t="str">
        <f>"计算机与人工智能学院"</f>
        <v>计算机与人工智能学院</v>
      </c>
      <c r="E75" s="2" t="str">
        <f>"付慧敏"</f>
        <v>付慧敏</v>
      </c>
      <c r="F75" s="2" t="str">
        <f t="shared" si="2"/>
        <v>1</v>
      </c>
    </row>
    <row r="76" ht="24" spans="1:6">
      <c r="A76" s="2">
        <v>75</v>
      </c>
      <c r="B76" s="2" t="str">
        <f>"人工智能与现代科技"</f>
        <v>人工智能与现代科技</v>
      </c>
      <c r="C76" s="2" t="str">
        <f>"星期四第3-4节{1-17周}"</f>
        <v>星期四第3-4节{1-17周}</v>
      </c>
      <c r="D76" s="2" t="str">
        <f>"计算机与人工智能学院"</f>
        <v>计算机与人工智能学院</v>
      </c>
      <c r="E76" s="2" t="str">
        <f>"付慧敏"</f>
        <v>付慧敏</v>
      </c>
      <c r="F76" s="2" t="str">
        <f t="shared" si="2"/>
        <v>1</v>
      </c>
    </row>
    <row r="77" spans="1:6">
      <c r="A77" s="2">
        <v>76</v>
      </c>
      <c r="B77" s="2" t="str">
        <f>"计量经济学"</f>
        <v>计量经济学</v>
      </c>
      <c r="C77" s="2" t="str">
        <f>"星期一第5-7节{1-17周}"</f>
        <v>星期一第5-7节{1-17周}</v>
      </c>
      <c r="D77" s="2" t="str">
        <f>"统计学院"</f>
        <v>统计学院</v>
      </c>
      <c r="E77" s="2" t="str">
        <f>"蒲丹"</f>
        <v>蒲丹</v>
      </c>
      <c r="F77" s="2" t="str">
        <f t="shared" si="2"/>
        <v>1</v>
      </c>
    </row>
    <row r="78" ht="24" spans="1:6">
      <c r="A78" s="2">
        <v>77</v>
      </c>
      <c r="B78" s="2" t="str">
        <f>"概率论原理"</f>
        <v>概率论原理</v>
      </c>
      <c r="C78" s="2" t="str">
        <f>"星期二第3-4节{1-17周}，星期三第3-4节{1-17周}"</f>
        <v>星期二第3-4节{1-17周}，星期三第3-4节{1-17周}</v>
      </c>
      <c r="D78" s="2" t="str">
        <f>"统计学院"</f>
        <v>统计学院</v>
      </c>
      <c r="E78" s="2" t="str">
        <f>"陈磊"</f>
        <v>陈磊</v>
      </c>
      <c r="F78" s="2" t="str">
        <f t="shared" si="2"/>
        <v>1</v>
      </c>
    </row>
    <row r="79" spans="1:6">
      <c r="A79" s="2">
        <v>78</v>
      </c>
      <c r="B79" s="2" t="str">
        <f>"微观经济学"</f>
        <v>微观经济学</v>
      </c>
      <c r="C79" s="2" t="str">
        <f>"星期二第10-12节{1-17周}"</f>
        <v>星期二第10-12节{1-17周}</v>
      </c>
      <c r="D79" s="2" t="str">
        <f t="shared" ref="D79:D84" si="4">"经济学院"</f>
        <v>经济学院</v>
      </c>
      <c r="E79" s="2" t="str">
        <f>"徐扬帆"</f>
        <v>徐扬帆</v>
      </c>
      <c r="F79" s="2" t="str">
        <f t="shared" si="2"/>
        <v>1</v>
      </c>
    </row>
    <row r="80" spans="1:6">
      <c r="A80" s="2">
        <v>79</v>
      </c>
      <c r="B80" s="2" t="str">
        <f>"微观经济学"</f>
        <v>微观经济学</v>
      </c>
      <c r="C80" s="2" t="str">
        <f>"星期三第10-12节{1-17周}"</f>
        <v>星期三第10-12节{1-17周}</v>
      </c>
      <c r="D80" s="2" t="str">
        <f t="shared" si="4"/>
        <v>经济学院</v>
      </c>
      <c r="E80" s="2" t="str">
        <f>"徐扬帆"</f>
        <v>徐扬帆</v>
      </c>
      <c r="F80" s="2" t="str">
        <f t="shared" ref="F80:F131" si="5">"1"</f>
        <v>1</v>
      </c>
    </row>
    <row r="81" spans="1:6">
      <c r="A81" s="2">
        <v>80</v>
      </c>
      <c r="B81" s="2" t="str">
        <f>"宏观经济学"</f>
        <v>宏观经济学</v>
      </c>
      <c r="C81" s="2" t="str">
        <f>"星期五第1-3节{1-17周}"</f>
        <v>星期五第1-3节{1-17周}</v>
      </c>
      <c r="D81" s="2" t="str">
        <f t="shared" si="4"/>
        <v>经济学院</v>
      </c>
      <c r="E81" s="2" t="str">
        <f>"郭军杰"</f>
        <v>郭军杰</v>
      </c>
      <c r="F81" s="2" t="str">
        <f t="shared" si="5"/>
        <v>1</v>
      </c>
    </row>
    <row r="82" spans="1:6">
      <c r="A82" s="2">
        <v>81</v>
      </c>
      <c r="B82" s="2" t="str">
        <f>"宏观经济学"</f>
        <v>宏观经济学</v>
      </c>
      <c r="C82" s="2" t="str">
        <f>"星期五第5-7节{1-17周}"</f>
        <v>星期五第5-7节{1-17周}</v>
      </c>
      <c r="D82" s="2" t="str">
        <f t="shared" si="4"/>
        <v>经济学院</v>
      </c>
      <c r="E82" s="2" t="str">
        <f>"郭军杰"</f>
        <v>郭军杰</v>
      </c>
      <c r="F82" s="2" t="str">
        <f t="shared" si="5"/>
        <v>1</v>
      </c>
    </row>
    <row r="83" spans="1:6">
      <c r="A83" s="2">
        <v>82</v>
      </c>
      <c r="B83" s="2" t="str">
        <f>"微观经济学"</f>
        <v>微观经济学</v>
      </c>
      <c r="C83" s="2" t="str">
        <f>"星期四第10-12节{1-17周}"</f>
        <v>星期四第10-12节{1-17周}</v>
      </c>
      <c r="D83" s="2" t="str">
        <f t="shared" si="4"/>
        <v>经济学院</v>
      </c>
      <c r="E83" s="2" t="str">
        <f>"刘柯含"</f>
        <v>刘柯含</v>
      </c>
      <c r="F83" s="2" t="str">
        <f t="shared" si="5"/>
        <v>1</v>
      </c>
    </row>
    <row r="84" spans="1:6">
      <c r="A84" s="2">
        <v>83</v>
      </c>
      <c r="B84" s="2" t="str">
        <f>"微观经济学"</f>
        <v>微观经济学</v>
      </c>
      <c r="C84" s="2" t="str">
        <f>"星期四第5-7节{1-17周}"</f>
        <v>星期四第5-7节{1-17周}</v>
      </c>
      <c r="D84" s="2" t="str">
        <f t="shared" si="4"/>
        <v>经济学院</v>
      </c>
      <c r="E84" s="2" t="str">
        <f>"刘柯含"</f>
        <v>刘柯含</v>
      </c>
      <c r="F84" s="2" t="str">
        <f t="shared" si="5"/>
        <v>1</v>
      </c>
    </row>
    <row r="85" ht="24" spans="1:6">
      <c r="A85" s="2">
        <v>84</v>
      </c>
      <c r="B85" s="2" t="str">
        <f>"中级宏观经济学（英）"</f>
        <v>中级宏观经济学（英）</v>
      </c>
      <c r="C85" s="2" t="str">
        <f>"星期一第10-12节{1-17周}"</f>
        <v>星期一第10-12节{1-17周}</v>
      </c>
      <c r="D85" s="2" t="str">
        <f>"经济与管理研究院"</f>
        <v>经济与管理研究院</v>
      </c>
      <c r="E85" s="2" t="str">
        <f>"张雷"</f>
        <v>张雷</v>
      </c>
      <c r="F85" s="2" t="str">
        <f t="shared" si="5"/>
        <v>1</v>
      </c>
    </row>
    <row r="86" ht="24" spans="1:6">
      <c r="A86" s="2">
        <v>85</v>
      </c>
      <c r="B86" s="2" t="str">
        <f>"中级宏观经济学（英）"</f>
        <v>中级宏观经济学（英）</v>
      </c>
      <c r="C86" s="2" t="str">
        <f>"星期一第5-7节{1-17周}"</f>
        <v>星期一第5-7节{1-17周}</v>
      </c>
      <c r="D86" s="2" t="str">
        <f>"经济与管理研究院"</f>
        <v>经济与管理研究院</v>
      </c>
      <c r="E86" s="2" t="str">
        <f>"张雷"</f>
        <v>张雷</v>
      </c>
      <c r="F86" s="2" t="str">
        <f t="shared" si="5"/>
        <v>1</v>
      </c>
    </row>
    <row r="87" spans="1:6">
      <c r="A87" s="2">
        <v>86</v>
      </c>
      <c r="B87" s="2" t="str">
        <f>"政治经济学"</f>
        <v>政治经济学</v>
      </c>
      <c r="C87" s="2" t="str">
        <f>"星期四第10-12节{1-17周}"</f>
        <v>星期四第10-12节{1-17周}</v>
      </c>
      <c r="D87" s="2" t="str">
        <f>"经济学院"</f>
        <v>经济学院</v>
      </c>
      <c r="E87" s="2" t="str">
        <f>"王卫卿"</f>
        <v>王卫卿</v>
      </c>
      <c r="F87" s="2" t="str">
        <f t="shared" si="5"/>
        <v>1</v>
      </c>
    </row>
    <row r="88" spans="1:6">
      <c r="A88" s="2">
        <v>87</v>
      </c>
      <c r="B88" s="2" t="str">
        <f>"政治经济学"</f>
        <v>政治经济学</v>
      </c>
      <c r="C88" s="2" t="str">
        <f>"星期四第5-7节{1-17周}"</f>
        <v>星期四第5-7节{1-17周}</v>
      </c>
      <c r="D88" s="2" t="str">
        <f>"经济学院"</f>
        <v>经济学院</v>
      </c>
      <c r="E88" s="2" t="str">
        <f>"王卫卿"</f>
        <v>王卫卿</v>
      </c>
      <c r="F88" s="2" t="str">
        <f t="shared" si="5"/>
        <v>1</v>
      </c>
    </row>
    <row r="89" spans="1:6">
      <c r="A89" s="2">
        <v>88</v>
      </c>
      <c r="B89" s="2" t="str">
        <f>"宏观经济学"</f>
        <v>宏观经济学</v>
      </c>
      <c r="C89" s="2" t="str">
        <f>"星期一第10-12节{1-17周}"</f>
        <v>星期一第10-12节{1-17周}</v>
      </c>
      <c r="D89" s="2" t="str">
        <f>"经济学院"</f>
        <v>经济学院</v>
      </c>
      <c r="E89" s="2" t="str">
        <f>"王子奇"</f>
        <v>王子奇</v>
      </c>
      <c r="F89" s="2" t="str">
        <f t="shared" si="5"/>
        <v>1</v>
      </c>
    </row>
    <row r="90" ht="24" spans="1:6">
      <c r="A90" s="2">
        <v>89</v>
      </c>
      <c r="B90" s="2" t="str">
        <f>"大数据与计量经济学"</f>
        <v>大数据与计量经济学</v>
      </c>
      <c r="C90" s="2" t="str">
        <f>"星期二第1-3节{1-17周}"</f>
        <v>星期二第1-3节{1-17周}</v>
      </c>
      <c r="D90" s="2" t="str">
        <f>"经济学院"</f>
        <v>经济学院</v>
      </c>
      <c r="E90" s="2" t="str">
        <f>"王貂"</f>
        <v>王貂</v>
      </c>
      <c r="F90" s="2" t="str">
        <f t="shared" si="5"/>
        <v>1</v>
      </c>
    </row>
    <row r="91" ht="24" spans="1:6">
      <c r="A91" s="2">
        <v>90</v>
      </c>
      <c r="B91" s="2" t="str">
        <f>"高等代数Ⅰ（理科）"</f>
        <v>高等代数Ⅰ（理科）</v>
      </c>
      <c r="C91" s="2" t="str">
        <f>"星期一第8-9节{1-17周}，星期二第3-4节{1-17周}"</f>
        <v>星期一第8-9节{1-17周}，星期二第3-4节{1-17周}</v>
      </c>
      <c r="D91" s="2" t="str">
        <f>"数学学院"</f>
        <v>数学学院</v>
      </c>
      <c r="E91" s="2" t="str">
        <f>"陈轶骅"</f>
        <v>陈轶骅</v>
      </c>
      <c r="F91" s="2" t="str">
        <f t="shared" si="5"/>
        <v>1</v>
      </c>
    </row>
    <row r="92" ht="24" spans="1:6">
      <c r="A92" s="2">
        <v>91</v>
      </c>
      <c r="B92" s="2" t="str">
        <f>"大数据与计量经济学"</f>
        <v>大数据与计量经济学</v>
      </c>
      <c r="C92" s="2" t="str">
        <f>"星期一第10-12节{1-17周}"</f>
        <v>星期一第10-12节{1-17周}</v>
      </c>
      <c r="D92" s="2" t="str">
        <f>"经济学院"</f>
        <v>经济学院</v>
      </c>
      <c r="E92" s="2" t="str">
        <f>"肖翰"</f>
        <v>肖翰</v>
      </c>
      <c r="F92" s="2" t="str">
        <f t="shared" si="5"/>
        <v>1</v>
      </c>
    </row>
    <row r="93" spans="1:6">
      <c r="A93" s="2">
        <v>92</v>
      </c>
      <c r="B93" s="2" t="str">
        <f>"管理学原理"</f>
        <v>管理学原理</v>
      </c>
      <c r="C93" s="2" t="str">
        <f>"星期四第10-12节{1-17周}"</f>
        <v>星期四第10-12节{1-17周}</v>
      </c>
      <c r="D93" s="2" t="str">
        <f>"工商管理学院"</f>
        <v>工商管理学院</v>
      </c>
      <c r="E93" s="2" t="str">
        <f>"张雪"</f>
        <v>张雪</v>
      </c>
      <c r="F93" s="2" t="str">
        <f t="shared" si="5"/>
        <v>1</v>
      </c>
    </row>
    <row r="94" spans="1:6">
      <c r="A94" s="2">
        <v>93</v>
      </c>
      <c r="B94" s="2" t="str">
        <f>"管理学原理"</f>
        <v>管理学原理</v>
      </c>
      <c r="C94" s="2" t="str">
        <f>"星期四第5-7节{1-17周}"</f>
        <v>星期四第5-7节{1-17周}</v>
      </c>
      <c r="D94" s="2" t="str">
        <f>"工商管理学院"</f>
        <v>工商管理学院</v>
      </c>
      <c r="E94" s="2" t="str">
        <f>"张雪"</f>
        <v>张雪</v>
      </c>
      <c r="F94" s="2" t="str">
        <f t="shared" si="5"/>
        <v>1</v>
      </c>
    </row>
    <row r="95" spans="1:6">
      <c r="A95" s="2">
        <v>94</v>
      </c>
      <c r="B95" s="2" t="str">
        <f>"管理学原理"</f>
        <v>管理学原理</v>
      </c>
      <c r="C95" s="2" t="str">
        <f>"星期三第10-12节{1-17周}"</f>
        <v>星期三第10-12节{1-17周}</v>
      </c>
      <c r="D95" s="2" t="str">
        <f>"工商管理学院"</f>
        <v>工商管理学院</v>
      </c>
      <c r="E95" s="2" t="str">
        <f>"张雪"</f>
        <v>张雪</v>
      </c>
      <c r="F95" s="2" t="str">
        <f t="shared" si="5"/>
        <v>1</v>
      </c>
    </row>
    <row r="96" spans="1:6">
      <c r="A96" s="2">
        <v>95</v>
      </c>
      <c r="B96" s="2" t="str">
        <f>"管理学原理"</f>
        <v>管理学原理</v>
      </c>
      <c r="C96" s="2" t="str">
        <f>"星期一第5-7节{1-17周}"</f>
        <v>星期一第5-7节{1-17周}</v>
      </c>
      <c r="D96" s="2" t="str">
        <f>"工商管理学院"</f>
        <v>工商管理学院</v>
      </c>
      <c r="E96" s="2" t="str">
        <f>"王霞"</f>
        <v>王霞</v>
      </c>
      <c r="F96" s="2" t="str">
        <f t="shared" si="5"/>
        <v>1</v>
      </c>
    </row>
    <row r="97" spans="1:6">
      <c r="A97" s="2">
        <v>96</v>
      </c>
      <c r="B97" s="2" t="str">
        <f>"管理学原理"</f>
        <v>管理学原理</v>
      </c>
      <c r="C97" s="2" t="str">
        <f>"星期三第10-12节{1-17周}"</f>
        <v>星期三第10-12节{1-17周}</v>
      </c>
      <c r="D97" s="2" t="str">
        <f>"工商管理学院"</f>
        <v>工商管理学院</v>
      </c>
      <c r="E97" s="2" t="str">
        <f>"温俊杰"</f>
        <v>温俊杰</v>
      </c>
      <c r="F97" s="2" t="str">
        <f t="shared" si="5"/>
        <v>1</v>
      </c>
    </row>
    <row r="98" ht="36" spans="1:6">
      <c r="A98" s="2">
        <v>97</v>
      </c>
      <c r="B98" s="2" t="str">
        <f>"高等数学Ⅰ"</f>
        <v>高等数学Ⅰ</v>
      </c>
      <c r="C98" s="2" t="str">
        <f>"星期一第10-12节{1-17周}，星期三第1-2节{1-17周}"</f>
        <v>星期一第10-12节{1-17周}，星期三第1-2节{1-17周}</v>
      </c>
      <c r="D98" s="2" t="str">
        <f>"数学学院"</f>
        <v>数学学院</v>
      </c>
      <c r="E98" s="2" t="str">
        <f>"刘文月"</f>
        <v>刘文月</v>
      </c>
      <c r="F98" s="2" t="str">
        <f t="shared" si="5"/>
        <v>1</v>
      </c>
    </row>
    <row r="99" spans="1:6">
      <c r="A99" s="2">
        <v>98</v>
      </c>
      <c r="B99" s="2" t="str">
        <f>"微观经济学"</f>
        <v>微观经济学</v>
      </c>
      <c r="C99" s="2" t="str">
        <f>"星期四第10-12节{1-17周}"</f>
        <v>星期四第10-12节{1-17周}</v>
      </c>
      <c r="D99" s="2" t="str">
        <f>"经济学院"</f>
        <v>经济学院</v>
      </c>
      <c r="E99" s="2" t="str">
        <f>"李元哲"</f>
        <v>李元哲</v>
      </c>
      <c r="F99" s="2" t="str">
        <f t="shared" si="5"/>
        <v>1</v>
      </c>
    </row>
    <row r="100" spans="1:6">
      <c r="A100" s="2">
        <v>99</v>
      </c>
      <c r="B100" s="2" t="str">
        <f>"微观经济学"</f>
        <v>微观经济学</v>
      </c>
      <c r="C100" s="2" t="str">
        <f>"星期四第5-7节{1-17周}"</f>
        <v>星期四第5-7节{1-17周}</v>
      </c>
      <c r="D100" s="2" t="str">
        <f>"经济学院"</f>
        <v>经济学院</v>
      </c>
      <c r="E100" s="2" t="str">
        <f>"李元哲"</f>
        <v>李元哲</v>
      </c>
      <c r="F100" s="2" t="str">
        <f t="shared" si="5"/>
        <v>1</v>
      </c>
    </row>
    <row r="101" spans="1:6">
      <c r="A101" s="2">
        <v>100</v>
      </c>
      <c r="B101" s="2" t="str">
        <f>"微观经济学"</f>
        <v>微观经济学</v>
      </c>
      <c r="C101" s="2" t="str">
        <f>"星期三第10-12节{1-17周}"</f>
        <v>星期三第10-12节{1-17周}</v>
      </c>
      <c r="D101" s="2" t="str">
        <f>"经济学院"</f>
        <v>经济学院</v>
      </c>
      <c r="E101" s="2" t="str">
        <f>"李小帆"</f>
        <v>李小帆</v>
      </c>
      <c r="F101" s="2" t="str">
        <f t="shared" si="5"/>
        <v>1</v>
      </c>
    </row>
    <row r="102" spans="1:6">
      <c r="A102" s="2">
        <v>101</v>
      </c>
      <c r="B102" s="2" t="str">
        <f>"财政学"</f>
        <v>财政学</v>
      </c>
      <c r="C102" s="2" t="str">
        <f>"星期五第1-3节{1-17周}"</f>
        <v>星期五第1-3节{1-17周}</v>
      </c>
      <c r="D102" s="2" t="str">
        <f>"财政税务学院"</f>
        <v>财政税务学院</v>
      </c>
      <c r="E102" s="2" t="str">
        <f>"张筱歌"</f>
        <v>张筱歌</v>
      </c>
      <c r="F102" s="2" t="str">
        <f t="shared" si="5"/>
        <v>1</v>
      </c>
    </row>
    <row r="103" ht="24" spans="1:6">
      <c r="A103" s="2">
        <v>102</v>
      </c>
      <c r="B103" s="2" t="str">
        <f>"高等数学Ⅰ"</f>
        <v>高等数学Ⅰ</v>
      </c>
      <c r="C103" s="2" t="str">
        <f>"星期一第6-7节{1-17周}，星期三第1-3节{1-17周}"</f>
        <v>星期一第6-7节{1-17周}，星期三第1-3节{1-17周}</v>
      </c>
      <c r="D103" s="2" t="str">
        <f>"数学学院"</f>
        <v>数学学院</v>
      </c>
      <c r="E103" s="2" t="str">
        <f>"刘梦"</f>
        <v>刘梦</v>
      </c>
      <c r="F103" s="2" t="str">
        <f t="shared" si="5"/>
        <v>1</v>
      </c>
    </row>
    <row r="104" spans="1:6">
      <c r="A104" s="2">
        <v>103</v>
      </c>
      <c r="B104" s="2" t="str">
        <f>"管理学原理"</f>
        <v>管理学原理</v>
      </c>
      <c r="C104" s="2" t="str">
        <f>"星期五第5-7节{1-17周}"</f>
        <v>星期五第5-7节{1-17周}</v>
      </c>
      <c r="D104" s="2" t="str">
        <f>"工商管理学院"</f>
        <v>工商管理学院</v>
      </c>
      <c r="E104" s="2" t="str">
        <f>"何江"</f>
        <v>何江</v>
      </c>
      <c r="F104" s="2" t="str">
        <f t="shared" si="5"/>
        <v>1</v>
      </c>
    </row>
    <row r="105" spans="1:6">
      <c r="A105" s="2">
        <v>104</v>
      </c>
      <c r="B105" s="2" t="str">
        <f>"管理学原理"</f>
        <v>管理学原理</v>
      </c>
      <c r="C105" s="2" t="str">
        <f>"星期五第1-3节{1-17周}"</f>
        <v>星期五第1-3节{1-17周}</v>
      </c>
      <c r="D105" s="2" t="str">
        <f>"工商管理学院"</f>
        <v>工商管理学院</v>
      </c>
      <c r="E105" s="2" t="str">
        <f>"何江"</f>
        <v>何江</v>
      </c>
      <c r="F105" s="2" t="str">
        <f t="shared" si="5"/>
        <v>1</v>
      </c>
    </row>
    <row r="106" spans="1:6">
      <c r="A106" s="2">
        <v>105</v>
      </c>
      <c r="B106" s="2" t="str">
        <f>"偏微分方程"</f>
        <v>偏微分方程</v>
      </c>
      <c r="C106" s="2" t="str">
        <f>"星期五第1-3节{1-17周}"</f>
        <v>星期五第1-3节{1-17周}</v>
      </c>
      <c r="D106" s="2" t="str">
        <f>"数学学院"</f>
        <v>数学学院</v>
      </c>
      <c r="E106" s="2" t="str">
        <f>"史斌斌"</f>
        <v>史斌斌</v>
      </c>
      <c r="F106" s="2" t="str">
        <f t="shared" si="5"/>
        <v>1</v>
      </c>
    </row>
    <row r="107" ht="24" spans="1:6">
      <c r="A107" s="2">
        <v>106</v>
      </c>
      <c r="B107" s="2" t="str">
        <f>"概率论与数理统计(英)"</f>
        <v>概率论与数理统计(英)</v>
      </c>
      <c r="C107" s="2" t="str">
        <f>"星期一第1-2节{1-17周}，星期四第8-9节{1-17周}"</f>
        <v>星期一第1-2节{1-17周}，星期四第8-9节{1-17周}</v>
      </c>
      <c r="D107" s="2" t="str">
        <f>"经济与管理研究院"</f>
        <v>经济与管理研究院</v>
      </c>
      <c r="E107" s="2" t="str">
        <f>"王泽明"</f>
        <v>王泽明</v>
      </c>
      <c r="F107" s="2" t="str">
        <f t="shared" si="5"/>
        <v>1</v>
      </c>
    </row>
    <row r="108" ht="24" spans="1:6">
      <c r="A108" s="2">
        <v>107</v>
      </c>
      <c r="B108" s="2" t="str">
        <f>"概率论与数理统计(英)"</f>
        <v>概率论与数理统计(英)</v>
      </c>
      <c r="C108" s="2" t="str">
        <f>"星期一第8-9节{1-17周}，星期四第3-4节{1-17周}"</f>
        <v>星期一第8-9节{1-17周}，星期四第3-4节{1-17周}</v>
      </c>
      <c r="D108" s="2" t="str">
        <f>"经济与管理研究院"</f>
        <v>经济与管理研究院</v>
      </c>
      <c r="E108" s="2" t="str">
        <f>"王泽明"</f>
        <v>王泽明</v>
      </c>
      <c r="F108" s="2" t="str">
        <f t="shared" si="5"/>
        <v>1</v>
      </c>
    </row>
    <row r="109" ht="24" spans="1:6">
      <c r="A109" s="2">
        <v>108</v>
      </c>
      <c r="B109" s="2" t="str">
        <f>"人工智能与现代科技"</f>
        <v>人工智能与现代科技</v>
      </c>
      <c r="C109" s="2" t="str">
        <f>"星期一第3-4节{1-17周}"</f>
        <v>星期一第3-4节{1-17周}</v>
      </c>
      <c r="D109" s="2" t="str">
        <f>"计算机与人工智能学院"</f>
        <v>计算机与人工智能学院</v>
      </c>
      <c r="E109" s="2" t="str">
        <f>"李拓航"</f>
        <v>李拓航</v>
      </c>
      <c r="F109" s="2" t="str">
        <f t="shared" si="5"/>
        <v>1</v>
      </c>
    </row>
    <row r="110" spans="1:6">
      <c r="A110" s="2">
        <v>109</v>
      </c>
      <c r="B110" s="2" t="str">
        <f>"微观经济学"</f>
        <v>微观经济学</v>
      </c>
      <c r="C110" s="2" t="str">
        <f>"星期三第1-3节{1-17周}"</f>
        <v>星期三第1-3节{1-17周}</v>
      </c>
      <c r="D110" s="2" t="str">
        <f>"经济学院"</f>
        <v>经济学院</v>
      </c>
      <c r="E110" s="2" t="str">
        <f>"杨璐"</f>
        <v>杨璐</v>
      </c>
      <c r="F110" s="2" t="str">
        <f t="shared" si="5"/>
        <v>1</v>
      </c>
    </row>
    <row r="111" spans="1:6">
      <c r="A111" s="2">
        <v>110</v>
      </c>
      <c r="B111" s="2" t="str">
        <f>"微观经济学"</f>
        <v>微观经济学</v>
      </c>
      <c r="C111" s="2" t="str">
        <f>"星期三第1-3节{1-17周}"</f>
        <v>星期三第1-3节{1-17周}</v>
      </c>
      <c r="D111" s="2" t="str">
        <f>"经济学院"</f>
        <v>经济学院</v>
      </c>
      <c r="E111" s="2" t="str">
        <f>"杨璐"</f>
        <v>杨璐</v>
      </c>
      <c r="F111" s="2" t="str">
        <f t="shared" si="5"/>
        <v>1</v>
      </c>
    </row>
    <row r="112" spans="1:6">
      <c r="A112" s="2">
        <v>111</v>
      </c>
      <c r="B112" s="2" t="str">
        <f>"宏观经济学"</f>
        <v>宏观经济学</v>
      </c>
      <c r="C112" s="2" t="str">
        <f>"星期三第10-12节{1-17周}"</f>
        <v>星期三第10-12节{1-17周}</v>
      </c>
      <c r="D112" s="2" t="str">
        <f>"经济学院"</f>
        <v>经济学院</v>
      </c>
      <c r="E112" s="2" t="str">
        <f>"魏文博"</f>
        <v>魏文博</v>
      </c>
      <c r="F112" s="2" t="str">
        <f t="shared" si="5"/>
        <v>1</v>
      </c>
    </row>
    <row r="113" spans="1:6">
      <c r="A113" s="2">
        <v>112</v>
      </c>
      <c r="B113" s="2" t="str">
        <f>"宏观经济学"</f>
        <v>宏观经济学</v>
      </c>
      <c r="C113" s="2" t="str">
        <f>"星期三第1-3节{1-17周}"</f>
        <v>星期三第1-3节{1-17周}</v>
      </c>
      <c r="D113" s="2" t="str">
        <f>"经济学院"</f>
        <v>经济学院</v>
      </c>
      <c r="E113" s="2" t="str">
        <f>"魏文博"</f>
        <v>魏文博</v>
      </c>
      <c r="F113" s="2" t="str">
        <f t="shared" si="5"/>
        <v>1</v>
      </c>
    </row>
    <row r="114" spans="1:6">
      <c r="A114" s="2">
        <v>113</v>
      </c>
      <c r="B114" s="2" t="str">
        <f>"管理学原理"</f>
        <v>管理学原理</v>
      </c>
      <c r="C114" s="2" t="str">
        <f>"星期四第5-7节{1-17周}"</f>
        <v>星期四第5-7节{1-17周}</v>
      </c>
      <c r="D114" s="2" t="str">
        <f>"工商管理学院"</f>
        <v>工商管理学院</v>
      </c>
      <c r="E114" s="2" t="str">
        <f>"谢小蓉"</f>
        <v>谢小蓉</v>
      </c>
      <c r="F114" s="2" t="str">
        <f t="shared" si="5"/>
        <v>1</v>
      </c>
    </row>
    <row r="115" spans="1:6">
      <c r="A115" s="2">
        <v>114</v>
      </c>
      <c r="B115" s="2" t="str">
        <f>"微观经济学"</f>
        <v>微观经济学</v>
      </c>
      <c r="C115" s="2" t="str">
        <f>"星期三第10-12节{1-17周}"</f>
        <v>星期三第10-12节{1-17周}</v>
      </c>
      <c r="D115" s="2" t="str">
        <f>"经济学院"</f>
        <v>经济学院</v>
      </c>
      <c r="E115" s="2" t="str">
        <f>"张琬晴"</f>
        <v>张琬晴</v>
      </c>
      <c r="F115" s="2" t="str">
        <f t="shared" si="5"/>
        <v>1</v>
      </c>
    </row>
    <row r="116" spans="1:6">
      <c r="A116" s="2">
        <v>115</v>
      </c>
      <c r="B116" s="2" t="str">
        <f>"微观经济学"</f>
        <v>微观经济学</v>
      </c>
      <c r="C116" s="2" t="str">
        <f>"星期四第10-12节{1-17周}"</f>
        <v>星期四第10-12节{1-17周}</v>
      </c>
      <c r="D116" s="2" t="str">
        <f>"经济学院"</f>
        <v>经济学院</v>
      </c>
      <c r="E116" s="2" t="str">
        <f>"张琬晴"</f>
        <v>张琬晴</v>
      </c>
      <c r="F116" s="2" t="str">
        <f t="shared" si="5"/>
        <v>1</v>
      </c>
    </row>
    <row r="117" spans="1:6">
      <c r="A117" s="2">
        <v>116</v>
      </c>
      <c r="B117" s="2" t="str">
        <f>"微观经济学"</f>
        <v>微观经济学</v>
      </c>
      <c r="C117" s="2" t="str">
        <f>"星期四第10-12节{1-17周}"</f>
        <v>星期四第10-12节{1-17周}</v>
      </c>
      <c r="D117" s="2" t="str">
        <f>"经济学院"</f>
        <v>经济学院</v>
      </c>
      <c r="E117" s="2" t="str">
        <f>"张琬晴"</f>
        <v>张琬晴</v>
      </c>
      <c r="F117" s="2" t="str">
        <f t="shared" si="5"/>
        <v>1</v>
      </c>
    </row>
    <row r="118" spans="1:6">
      <c r="A118" s="2">
        <v>117</v>
      </c>
      <c r="B118" s="2" t="str">
        <f>"大数据与统计学"</f>
        <v>大数据与统计学</v>
      </c>
      <c r="C118" s="2" t="str">
        <f>"星期二第10-12节{1-17周}"</f>
        <v>星期二第10-12节{1-17周}</v>
      </c>
      <c r="D118" s="2" t="str">
        <f>"工商管理学院"</f>
        <v>工商管理学院</v>
      </c>
      <c r="E118" s="2" t="str">
        <f>"甘湘华"</f>
        <v>甘湘华</v>
      </c>
      <c r="F118" s="2" t="str">
        <f t="shared" si="5"/>
        <v>1</v>
      </c>
    </row>
    <row r="119" spans="1:6">
      <c r="A119" s="2">
        <v>118</v>
      </c>
      <c r="B119" s="2" t="str">
        <f>"大数据与统计学"</f>
        <v>大数据与统计学</v>
      </c>
      <c r="C119" s="2" t="str">
        <f>"星期三第10-12节{1-17周}"</f>
        <v>星期三第10-12节{1-17周}</v>
      </c>
      <c r="D119" s="2" t="str">
        <f>"工商管理学院"</f>
        <v>工商管理学院</v>
      </c>
      <c r="E119" s="2" t="str">
        <f>"甘湘华"</f>
        <v>甘湘华</v>
      </c>
      <c r="F119" s="2" t="str">
        <f t="shared" si="5"/>
        <v>1</v>
      </c>
    </row>
    <row r="120" spans="1:6">
      <c r="A120" s="2">
        <v>119</v>
      </c>
      <c r="B120" s="2" t="str">
        <f>"微观经济学"</f>
        <v>微观经济学</v>
      </c>
      <c r="C120" s="2" t="str">
        <f>"星期四第5-7节{1-17周}"</f>
        <v>星期四第5-7节{1-17周}</v>
      </c>
      <c r="D120" s="2" t="str">
        <f>"经济学院"</f>
        <v>经济学院</v>
      </c>
      <c r="E120" s="2" t="str">
        <f>"林熙"</f>
        <v>林熙</v>
      </c>
      <c r="F120" s="2" t="str">
        <f t="shared" si="5"/>
        <v>1</v>
      </c>
    </row>
    <row r="121" spans="1:6">
      <c r="A121" s="2">
        <v>120</v>
      </c>
      <c r="B121" s="2" t="str">
        <f>"微观经济学"</f>
        <v>微观经济学</v>
      </c>
      <c r="C121" s="2" t="str">
        <f>"星期四第10-12节{1-17周}"</f>
        <v>星期四第10-12节{1-17周}</v>
      </c>
      <c r="D121" s="2" t="str">
        <f>"经济学院"</f>
        <v>经济学院</v>
      </c>
      <c r="E121" s="2" t="str">
        <f>"林熙"</f>
        <v>林熙</v>
      </c>
      <c r="F121" s="2" t="str">
        <f t="shared" si="5"/>
        <v>1</v>
      </c>
    </row>
    <row r="122" spans="1:6">
      <c r="A122" s="2">
        <v>121</v>
      </c>
      <c r="B122" s="2" t="str">
        <f>"微观经济学"</f>
        <v>微观经济学</v>
      </c>
      <c r="C122" s="2" t="str">
        <f>"星期一第6-8节{1-17周}"</f>
        <v>星期一第6-8节{1-17周}</v>
      </c>
      <c r="D122" s="2" t="str">
        <f>"经济学院"</f>
        <v>经济学院</v>
      </c>
      <c r="E122" s="2" t="str">
        <f>"何欣悦"</f>
        <v>何欣悦</v>
      </c>
      <c r="F122" s="2" t="str">
        <f t="shared" si="5"/>
        <v>1</v>
      </c>
    </row>
    <row r="123" spans="1:6">
      <c r="A123" s="2">
        <v>122</v>
      </c>
      <c r="B123" s="2" t="str">
        <f>"宏观经济学"</f>
        <v>宏观经济学</v>
      </c>
      <c r="C123" s="2" t="str">
        <f>"星期一第10-12节{1-17周}"</f>
        <v>星期一第10-12节{1-17周}</v>
      </c>
      <c r="D123" s="2" t="str">
        <f>"经济学院"</f>
        <v>经济学院</v>
      </c>
      <c r="E123" s="2" t="str">
        <f>"李方卓"</f>
        <v>李方卓</v>
      </c>
      <c r="F123" s="2" t="str">
        <f t="shared" si="5"/>
        <v>1</v>
      </c>
    </row>
    <row r="124" ht="24" spans="1:6">
      <c r="A124" s="2">
        <v>123</v>
      </c>
      <c r="B124" s="2" t="str">
        <f>"概率论与数理统计(英)"</f>
        <v>概率论与数理统计(英)</v>
      </c>
      <c r="C124" s="2" t="str">
        <f>"星期一第8-9节{1-17周}，星期四第3-4节{1-17周}"</f>
        <v>星期一第8-9节{1-17周}，星期四第3-4节{1-17周}</v>
      </c>
      <c r="D124" s="2" t="str">
        <f>"经济与管理研究院"</f>
        <v>经济与管理研究院</v>
      </c>
      <c r="E124" s="2" t="str">
        <f>"黄勔"</f>
        <v>黄勔</v>
      </c>
      <c r="F124" s="2" t="str">
        <f t="shared" si="5"/>
        <v>1</v>
      </c>
    </row>
    <row r="125" ht="24" spans="1:6">
      <c r="A125" s="2">
        <v>124</v>
      </c>
      <c r="B125" s="2" t="str">
        <f>"概率论与数理统计(英)"</f>
        <v>概率论与数理统计(英)</v>
      </c>
      <c r="C125" s="2" t="str">
        <f>"星期一第1-2节{1-17周}，星期四第8-9节{1-17周}"</f>
        <v>星期一第1-2节{1-17周}，星期四第8-9节{1-17周}</v>
      </c>
      <c r="D125" s="2" t="str">
        <f>"经济与管理研究院"</f>
        <v>经济与管理研究院</v>
      </c>
      <c r="E125" s="2" t="str">
        <f>"黄勔"</f>
        <v>黄勔</v>
      </c>
      <c r="F125" s="2" t="str">
        <f t="shared" si="5"/>
        <v>1</v>
      </c>
    </row>
    <row r="126" spans="1:6">
      <c r="A126" s="2">
        <v>125</v>
      </c>
      <c r="B126" s="2" t="str">
        <f>"计量经济学"</f>
        <v>计量经济学</v>
      </c>
      <c r="C126" s="2" t="str">
        <f>"星期二第10-12节{1-17周}"</f>
        <v>星期二第10-12节{1-17周}</v>
      </c>
      <c r="D126" s="2" t="str">
        <f>"统计学院"</f>
        <v>统计学院</v>
      </c>
      <c r="E126" s="2" t="str">
        <f>"张尧钧"</f>
        <v>张尧钧</v>
      </c>
      <c r="F126" s="2" t="str">
        <f t="shared" si="5"/>
        <v>1</v>
      </c>
    </row>
    <row r="127" spans="1:6">
      <c r="A127" s="2">
        <v>126</v>
      </c>
      <c r="B127" s="2" t="str">
        <f>"计量经济学"</f>
        <v>计量经济学</v>
      </c>
      <c r="C127" s="2" t="str">
        <f>"星期五第5-7节{1-17周}"</f>
        <v>星期五第5-7节{1-17周}</v>
      </c>
      <c r="D127" s="2" t="str">
        <f>"统计学院"</f>
        <v>统计学院</v>
      </c>
      <c r="E127" s="2" t="str">
        <f>"张尧钧"</f>
        <v>张尧钧</v>
      </c>
      <c r="F127" s="2" t="str">
        <f t="shared" si="5"/>
        <v>1</v>
      </c>
    </row>
    <row r="128" spans="1:6">
      <c r="A128" s="2">
        <v>127</v>
      </c>
      <c r="B128" s="2" t="str">
        <f>"管理学原理"</f>
        <v>管理学原理</v>
      </c>
      <c r="C128" s="2" t="str">
        <f>"星期三第5-7节{1-17周}"</f>
        <v>星期三第5-7节{1-17周}</v>
      </c>
      <c r="D128" s="2" t="str">
        <f>"工商管理学院"</f>
        <v>工商管理学院</v>
      </c>
      <c r="E128" s="2" t="str">
        <f>"余宇"</f>
        <v>余宇</v>
      </c>
      <c r="F128" s="2" t="str">
        <f t="shared" si="5"/>
        <v>1</v>
      </c>
    </row>
    <row r="129" spans="1:6">
      <c r="A129" s="2">
        <v>128</v>
      </c>
      <c r="B129" s="2" t="str">
        <f>"管理学原理"</f>
        <v>管理学原理</v>
      </c>
      <c r="C129" s="2" t="str">
        <f>"星期二第10-12节{1-17周}"</f>
        <v>星期二第10-12节{1-17周}</v>
      </c>
      <c r="D129" s="2" t="str">
        <f>"工商管理学院"</f>
        <v>工商管理学院</v>
      </c>
      <c r="E129" s="2" t="str">
        <f>"余宇"</f>
        <v>余宇</v>
      </c>
      <c r="F129" s="2" t="str">
        <f t="shared" si="5"/>
        <v>1</v>
      </c>
    </row>
    <row r="130" ht="24" spans="1:6">
      <c r="A130" s="2">
        <v>129</v>
      </c>
      <c r="B130" s="2" t="str">
        <f>"金融数据分析与可视化"</f>
        <v>金融数据分析与可视化</v>
      </c>
      <c r="C130" s="2" t="str">
        <f>"星期三第1-3节{1-17周}"</f>
        <v>星期三第1-3节{1-17周}</v>
      </c>
      <c r="D130" s="2" t="str">
        <f>"管理科学与工程学院"</f>
        <v>管理科学与工程学院</v>
      </c>
      <c r="E130" s="2" t="str">
        <f>"张木雨"</f>
        <v>张木雨</v>
      </c>
      <c r="F130" s="2" t="str">
        <f t="shared" si="5"/>
        <v>1</v>
      </c>
    </row>
    <row r="131" ht="24" spans="1:6">
      <c r="A131" s="2">
        <v>130</v>
      </c>
      <c r="B131" s="2" t="str">
        <f>"金融数据分析与可视化"</f>
        <v>金融数据分析与可视化</v>
      </c>
      <c r="C131" s="2" t="str">
        <f>"星期四第7-9节{1-17周}"</f>
        <v>星期四第7-9节{1-17周}</v>
      </c>
      <c r="D131" s="2" t="str">
        <f>"管理科学与工程学院"</f>
        <v>管理科学与工程学院</v>
      </c>
      <c r="E131" s="2" t="str">
        <f>"郑海超"</f>
        <v>郑海超</v>
      </c>
      <c r="F131" s="2" t="str">
        <f t="shared" si="5"/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myexcel (7)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刘振东</cp:lastModifiedBy>
  <dcterms:created xsi:type="dcterms:W3CDTF">2025-07-14T01:49:18Z</dcterms:created>
  <dcterms:modified xsi:type="dcterms:W3CDTF">2025-07-14T01:52:29Z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5B43DD66BD1847FEA8C9B1872B899274</vt:lpwstr>
  </property>
  <property fmtid="{D5CDD505-2E9C-101B-9397-08002B2CF9AE}" pid="3" name="KSOProductBuildVer">
    <vt:lpwstr>2052-11.1.0.12165</vt:lpwstr>
  </property>
</Properties>
</file>