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myexcel (11)" sheetId="1" r:id="rId1"/>
  </sheets>
  <calcPr calcId="144525"/>
</workbook>
</file>

<file path=xl/sharedStrings.xml><?xml version="1.0" encoding="utf-8"?>
<sst xmlns="http://schemas.openxmlformats.org/spreadsheetml/2006/main" count="7" uniqueCount="7">
  <si>
    <t>编号</t>
  </si>
  <si>
    <t>课程名称</t>
  </si>
  <si>
    <t>开课时间</t>
  </si>
  <si>
    <t>学院</t>
  </si>
  <si>
    <t>老师名称</t>
  </si>
  <si>
    <t>配额数</t>
  </si>
  <si>
    <t>已使用数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</si>
</sst>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showGridLines="0" tabSelected="1" zoomScaleSheetLayoutView="60" workbookViewId="0">
      <selection activeCell="J3" sqref="J3"/>
    </sheetView>
  </sheetViews>
  <sheetFormatPr defaultColWidth="9" defaultRowHeight="13.5" outlineLevelCol="6"/>
  <cols>
    <col min="1" max="1" width="3.875" style="1" customWidth="1"/>
    <col min="2" max="2" width="7.875" style="2"/>
    <col min="3" max="3" width="14.375" style="2" customWidth="1"/>
    <col min="4" max="4" width="11.375" style="2" customWidth="1"/>
    <col min="5" max="5" width="7.875" style="2"/>
    <col min="6" max="6" width="6.25" style="2"/>
    <col min="7" max="7" width="7.875" style="2"/>
  </cols>
  <sheetData>
    <row r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60" spans="1:7">
      <c r="A2" s="5">
        <v>1</v>
      </c>
      <c r="B2" s="4" t="str">
        <f>"高等数学Ⅰ"</f>
        <v>高等数学Ⅰ</v>
      </c>
      <c r="C2" s="4" t="str">
        <f>"周二第1，2节{第1-17周}，周四第1，2节{第1-17周}，周四第3节{第1-17周}"</f>
        <v>周二第1，2节{第1-17周}，周四第1，2节{第1-17周}，周四第3节{第1-17周}</v>
      </c>
      <c r="D2" s="4" t="str">
        <f>"经济数学学院"</f>
        <v>经济数学学院</v>
      </c>
      <c r="E2" s="4" t="str">
        <f>"李楠"</f>
        <v>李楠</v>
      </c>
      <c r="F2" s="4" t="str">
        <f t="shared" ref="F2:F39" si="0">"1"</f>
        <v>1</v>
      </c>
      <c r="G2" s="4" t="str">
        <f t="shared" ref="G2:G65" si="1">""</f>
        <v/>
      </c>
    </row>
    <row r="3" ht="60" spans="1:7">
      <c r="A3" s="5">
        <v>2</v>
      </c>
      <c r="B3" s="4" t="str">
        <f>"高等数学Ⅰ"</f>
        <v>高等数学Ⅰ</v>
      </c>
      <c r="C3" s="4" t="str">
        <f>"周二第3，4节{第1-17周}，周四第5，6节{第1-17周}，周四第7节{第1-17周}"</f>
        <v>周二第3，4节{第1-17周}，周四第5，6节{第1-17周}，周四第7节{第1-17周}</v>
      </c>
      <c r="D3" s="4" t="str">
        <f>"经济数学学院"</f>
        <v>经济数学学院</v>
      </c>
      <c r="E3" s="4" t="str">
        <f>"李楠"</f>
        <v>李楠</v>
      </c>
      <c r="F3" s="4" t="str">
        <f t="shared" si="0"/>
        <v>1</v>
      </c>
      <c r="G3" s="4" t="str">
        <f t="shared" si="1"/>
        <v/>
      </c>
    </row>
    <row r="4" ht="24" spans="1:7">
      <c r="A4" s="5">
        <v>3</v>
      </c>
      <c r="B4" s="4" t="str">
        <f>"统计学MOOC"</f>
        <v>统计学MOOC</v>
      </c>
      <c r="C4" s="4" t="str">
        <f>"2024年9-12月"</f>
        <v>2024年9-12月</v>
      </c>
      <c r="D4" s="4" t="str">
        <f>"统计学院"</f>
        <v>统计学院</v>
      </c>
      <c r="E4" s="4" t="str">
        <f>"夏怡凡"</f>
        <v>夏怡凡</v>
      </c>
      <c r="F4" s="4" t="str">
        <f t="shared" si="0"/>
        <v>1</v>
      </c>
      <c r="G4" s="4" t="str">
        <f t="shared" si="1"/>
        <v/>
      </c>
    </row>
    <row r="5" ht="36" spans="1:7">
      <c r="A5" s="5">
        <v>4</v>
      </c>
      <c r="B5" s="4" t="str">
        <f>"抽样调查与应用"</f>
        <v>抽样调查与应用</v>
      </c>
      <c r="C5" s="4" t="str">
        <f>"周四第5，6节{第1-17周}，周四第7节{第1-17周}"</f>
        <v>周四第5，6节{第1-17周}，周四第7节{第1-17周}</v>
      </c>
      <c r="D5" s="4" t="str">
        <f>"统计学院"</f>
        <v>统计学院</v>
      </c>
      <c r="E5" s="4" t="str">
        <f>"夏怡凡"</f>
        <v>夏怡凡</v>
      </c>
      <c r="F5" s="4" t="str">
        <f t="shared" si="0"/>
        <v>1</v>
      </c>
      <c r="G5" s="4" t="str">
        <f t="shared" si="1"/>
        <v/>
      </c>
    </row>
    <row r="6" ht="36" spans="1:7">
      <c r="A6" s="5">
        <v>5</v>
      </c>
      <c r="B6" s="4" t="str">
        <f>"抽样调查与应用"</f>
        <v>抽样调查与应用</v>
      </c>
      <c r="C6" s="4" t="str">
        <f>"周五第1，2节{第1-17周}，周五第3节{第1-17周}"</f>
        <v>周五第1，2节{第1-17周}，周五第3节{第1-17周}</v>
      </c>
      <c r="D6" s="4" t="str">
        <f>"统计学院"</f>
        <v>统计学院</v>
      </c>
      <c r="E6" s="4" t="str">
        <f>"夏怡凡"</f>
        <v>夏怡凡</v>
      </c>
      <c r="F6" s="4" t="str">
        <f t="shared" si="0"/>
        <v>1</v>
      </c>
      <c r="G6" s="4" t="str">
        <f t="shared" si="1"/>
        <v/>
      </c>
    </row>
    <row r="7" ht="24" spans="1:7">
      <c r="A7" s="5">
        <v>6</v>
      </c>
      <c r="B7" s="4" t="str">
        <f>"综合实验"</f>
        <v>综合实验</v>
      </c>
      <c r="C7" s="4" t="str">
        <f>"周一第3，4节{第1-17周}"</f>
        <v>周一第3，4节{第1-17周}</v>
      </c>
      <c r="D7" s="4" t="str">
        <f>"统计学院"</f>
        <v>统计学院</v>
      </c>
      <c r="E7" s="4" t="str">
        <f>"刘田"</f>
        <v>刘田</v>
      </c>
      <c r="F7" s="4" t="str">
        <f t="shared" si="0"/>
        <v>1</v>
      </c>
      <c r="G7" s="4" t="str">
        <f t="shared" si="1"/>
        <v/>
      </c>
    </row>
    <row r="8" ht="72" spans="1:7">
      <c r="A8" s="5">
        <v>7</v>
      </c>
      <c r="B8" s="4" t="str">
        <f>"高等数学Ⅰ"</f>
        <v>高等数学Ⅰ</v>
      </c>
      <c r="C8" s="4" t="str">
        <f>"周一第5，6节{第1-17周}，周三第6节{第1-17周}，周三第7节{第1-17周}，周三第8节{第1-17周}"</f>
        <v>周一第5，6节{第1-17周}，周三第6节{第1-17周}，周三第7节{第1-17周}，周三第8节{第1-17周}</v>
      </c>
      <c r="D8" s="4" t="str">
        <f>"经济数学学院"</f>
        <v>经济数学学院</v>
      </c>
      <c r="E8" s="4" t="str">
        <f>"王磊"</f>
        <v>王磊</v>
      </c>
      <c r="F8" s="4" t="str">
        <f t="shared" si="0"/>
        <v>1</v>
      </c>
      <c r="G8" s="4" t="str">
        <f t="shared" si="1"/>
        <v/>
      </c>
    </row>
    <row r="9" ht="36" spans="1:7">
      <c r="A9" s="5">
        <v>8</v>
      </c>
      <c r="B9" s="4" t="str">
        <f>"微观经济学"</f>
        <v>微观经济学</v>
      </c>
      <c r="C9" s="4" t="str">
        <f>"周四第5，6节{第1-17周}，周四第7节{第1-17周}"</f>
        <v>周四第5，6节{第1-17周}，周四第7节{第1-17周}</v>
      </c>
      <c r="D9" s="4" t="str">
        <f>"经济学院"</f>
        <v>经济学院</v>
      </c>
      <c r="E9" s="4" t="str">
        <f>"谢洪燕"</f>
        <v>谢洪燕</v>
      </c>
      <c r="F9" s="4" t="str">
        <f t="shared" si="0"/>
        <v>1</v>
      </c>
      <c r="G9" s="4" t="str">
        <f t="shared" si="1"/>
        <v/>
      </c>
    </row>
    <row r="10" ht="24" spans="1:7">
      <c r="A10" s="5">
        <v>9</v>
      </c>
      <c r="B10" s="4" t="str">
        <f>"微观经济学"</f>
        <v>微观经济学</v>
      </c>
      <c r="C10" s="4" t="str">
        <f>"周四第10，11，12节{第1-17周}"</f>
        <v>周四第10，11，12节{第1-17周}</v>
      </c>
      <c r="D10" s="4" t="str">
        <f>"经济学院"</f>
        <v>经济学院</v>
      </c>
      <c r="E10" s="4" t="str">
        <f>"谢洪燕"</f>
        <v>谢洪燕</v>
      </c>
      <c r="F10" s="4" t="str">
        <f t="shared" si="0"/>
        <v>1</v>
      </c>
      <c r="G10" s="4" t="str">
        <f t="shared" si="1"/>
        <v/>
      </c>
    </row>
    <row r="11" ht="36" spans="1:7">
      <c r="A11" s="5">
        <v>10</v>
      </c>
      <c r="B11" s="4" t="str">
        <f>"偏微分方程"</f>
        <v>偏微分方程</v>
      </c>
      <c r="C11" s="4" t="str">
        <f>"周四第5，6节{第1-17周}，周四第7节{第1-17周}"</f>
        <v>周四第5，6节{第1-17周}，周四第7节{第1-17周}</v>
      </c>
      <c r="D11" s="4" t="str">
        <f>"数学学院"</f>
        <v>数学学院</v>
      </c>
      <c r="E11" s="4" t="str">
        <f>"王琪"</f>
        <v>王琪</v>
      </c>
      <c r="F11" s="4" t="str">
        <f t="shared" si="0"/>
        <v>1</v>
      </c>
      <c r="G11" s="4" t="str">
        <f t="shared" si="1"/>
        <v/>
      </c>
    </row>
    <row r="12" ht="36" spans="1:7">
      <c r="A12" s="5">
        <v>11</v>
      </c>
      <c r="B12" s="4" t="str">
        <f>"偏微分方程"</f>
        <v>偏微分方程</v>
      </c>
      <c r="C12" s="4" t="str">
        <f>"周四第5，6节{第1-17周}，周四第7节{第1-17周}"</f>
        <v>周四第5，6节{第1-17周}，周四第7节{第1-17周}</v>
      </c>
      <c r="D12" s="4" t="str">
        <f>"数学学院"</f>
        <v>数学学院</v>
      </c>
      <c r="E12" s="4" t="str">
        <f>"王琪"</f>
        <v>王琪</v>
      </c>
      <c r="F12" s="4" t="str">
        <f t="shared" si="0"/>
        <v>1</v>
      </c>
      <c r="G12" s="4" t="str">
        <f t="shared" si="1"/>
        <v/>
      </c>
    </row>
    <row r="13" ht="36" spans="1:7">
      <c r="A13" s="5">
        <v>12</v>
      </c>
      <c r="B13" s="4" t="str">
        <f>"概率论（理科）"</f>
        <v>概率论（理科）</v>
      </c>
      <c r="C13" s="4" t="str">
        <f>"周一第1，2节{第1-17周}，周四第1，2节{第1-17周}"</f>
        <v>周一第1，2节{第1-17周}，周四第1，2节{第1-17周}</v>
      </c>
      <c r="D13" s="4" t="str">
        <f>"经济数学学院"</f>
        <v>经济数学学院</v>
      </c>
      <c r="E13" s="4" t="str">
        <f>"黄文毅"</f>
        <v>黄文毅</v>
      </c>
      <c r="F13" s="4" t="str">
        <f t="shared" si="0"/>
        <v>1</v>
      </c>
      <c r="G13" s="4" t="str">
        <f t="shared" si="1"/>
        <v/>
      </c>
    </row>
    <row r="14" ht="36" spans="1:7">
      <c r="A14" s="5">
        <v>13</v>
      </c>
      <c r="B14" s="4" t="str">
        <f>"运筹学"</f>
        <v>运筹学</v>
      </c>
      <c r="C14" s="4" t="str">
        <f>"周五第7节{第1-17周}，周五第8，9节{第1-17周}"</f>
        <v>周五第7节{第1-17周}，周五第8，9节{第1-17周}</v>
      </c>
      <c r="D14" s="4" t="str">
        <f>"经济数学学院"</f>
        <v>经济数学学院</v>
      </c>
      <c r="E14" s="4" t="str">
        <f>"张文燕"</f>
        <v>张文燕</v>
      </c>
      <c r="F14" s="4" t="str">
        <f t="shared" si="0"/>
        <v>1</v>
      </c>
      <c r="G14" s="4" t="str">
        <f t="shared" si="1"/>
        <v/>
      </c>
    </row>
    <row r="15" ht="24" spans="1:7">
      <c r="A15" s="5">
        <v>14</v>
      </c>
      <c r="B15" s="4" t="str">
        <f>"线性代数MOOC"</f>
        <v>线性代数MOOC</v>
      </c>
      <c r="C15" s="4" t="str">
        <f>"2024年9-12月"</f>
        <v>2024年9-12月</v>
      </c>
      <c r="D15" s="4" t="str">
        <f>"数学学院"</f>
        <v>数学学院</v>
      </c>
      <c r="E15" s="4" t="str">
        <f>"韩本三"</f>
        <v>韩本三</v>
      </c>
      <c r="F15" s="4" t="str">
        <f t="shared" si="0"/>
        <v>1</v>
      </c>
      <c r="G15" s="4" t="str">
        <f t="shared" si="1"/>
        <v/>
      </c>
    </row>
    <row r="16" ht="36" spans="1:7">
      <c r="A16" s="5">
        <v>15</v>
      </c>
      <c r="B16" s="4" t="str">
        <f>"高等代数Ⅰ"</f>
        <v>高等代数Ⅰ</v>
      </c>
      <c r="C16" s="4" t="str">
        <f>"周一第3，4节{第1-17周}，周三第1，2节{第1-17周}"</f>
        <v>周一第3，4节{第1-17周}，周三第1，2节{第1-17周}</v>
      </c>
      <c r="D16" s="4" t="str">
        <f>"数学学院"</f>
        <v>数学学院</v>
      </c>
      <c r="E16" s="4" t="str">
        <f>"韩本三"</f>
        <v>韩本三</v>
      </c>
      <c r="F16" s="4" t="str">
        <f t="shared" si="0"/>
        <v>1</v>
      </c>
      <c r="G16" s="4" t="str">
        <f t="shared" si="1"/>
        <v/>
      </c>
    </row>
    <row r="17" ht="36" spans="1:7">
      <c r="A17" s="5">
        <v>16</v>
      </c>
      <c r="B17" s="4" t="str">
        <f>"高等代数Ⅱ"</f>
        <v>高等代数Ⅱ</v>
      </c>
      <c r="C17" s="4" t="str">
        <f>"周一第1，2节{第1-17周}，周三第3，4节{第1-17周}"</f>
        <v>周一第1，2节{第1-17周}，周三第3，4节{第1-17周}</v>
      </c>
      <c r="D17" s="4" t="str">
        <f>"数学学院"</f>
        <v>数学学院</v>
      </c>
      <c r="E17" s="4" t="str">
        <f>"韩本三"</f>
        <v>韩本三</v>
      </c>
      <c r="F17" s="4" t="str">
        <f t="shared" si="0"/>
        <v>1</v>
      </c>
      <c r="G17" s="4" t="str">
        <f t="shared" si="1"/>
        <v/>
      </c>
    </row>
    <row r="18" ht="60" spans="1:7">
      <c r="A18" s="5">
        <v>17</v>
      </c>
      <c r="B18" s="4" t="str">
        <f>"综合能力训练（ERP模拟经营沙盘）MOOC"</f>
        <v>综合能力训练（ERP模拟经营沙盘）MOOC</v>
      </c>
      <c r="C18" s="4" t="str">
        <f>"2024年9-12月"</f>
        <v>2024年9-12月</v>
      </c>
      <c r="D18" s="4" t="str">
        <f>"会计学院"</f>
        <v>会计学院</v>
      </c>
      <c r="E18" s="4" t="str">
        <f>"邹燕"</f>
        <v>邹燕</v>
      </c>
      <c r="F18" s="4" t="str">
        <f t="shared" si="0"/>
        <v>1</v>
      </c>
      <c r="G18" s="4" t="str">
        <f t="shared" si="1"/>
        <v/>
      </c>
    </row>
    <row r="19" ht="60" spans="1:7">
      <c r="A19" s="5">
        <v>18</v>
      </c>
      <c r="B19" s="4" t="str">
        <f>"高等数学Ⅰ"</f>
        <v>高等数学Ⅰ</v>
      </c>
      <c r="C19" s="4" t="str">
        <f>"周二第3，4节{第1-17周}，周四第5，6节{第1-17周}，周四第7节{第1-17周}"</f>
        <v>周二第3，4节{第1-17周}，周四第5，6节{第1-17周}，周四第7节{第1-17周}</v>
      </c>
      <c r="D19" s="4" t="str">
        <f>"经济数学学院"</f>
        <v>经济数学学院</v>
      </c>
      <c r="E19" s="4" t="str">
        <f>"王开弘"</f>
        <v>王开弘</v>
      </c>
      <c r="F19" s="4" t="str">
        <f t="shared" si="0"/>
        <v>1</v>
      </c>
      <c r="G19" s="4" t="str">
        <f t="shared" si="1"/>
        <v/>
      </c>
    </row>
    <row r="20" ht="60" spans="1:7">
      <c r="A20" s="5">
        <v>19</v>
      </c>
      <c r="B20" s="4" t="str">
        <f>"高等数学Ⅰ"</f>
        <v>高等数学Ⅰ</v>
      </c>
      <c r="C20" s="4" t="str">
        <f>"周二第1，2节{第1-17周}，周四第1，2节{第1-17周}，周四第3节{第1-17周}"</f>
        <v>周二第1，2节{第1-17周}，周四第1，2节{第1-17周}，周四第3节{第1-17周}</v>
      </c>
      <c r="D20" s="4" t="str">
        <f>"经济数学学院"</f>
        <v>经济数学学院</v>
      </c>
      <c r="E20" s="4" t="str">
        <f>"王开弘"</f>
        <v>王开弘</v>
      </c>
      <c r="F20" s="4" t="str">
        <f t="shared" si="0"/>
        <v>1</v>
      </c>
      <c r="G20" s="4" t="str">
        <f t="shared" si="1"/>
        <v/>
      </c>
    </row>
    <row r="21" ht="36" spans="1:7">
      <c r="A21" s="5">
        <v>20</v>
      </c>
      <c r="B21" s="4" t="str">
        <f>"优化理论与应用"</f>
        <v>优化理论与应用</v>
      </c>
      <c r="C21" s="4" t="str">
        <f>"周一第1，2节{第1-17周}，周一第3节{第1-17周}"</f>
        <v>周一第1，2节{第1-17周}，周一第3节{第1-17周}</v>
      </c>
      <c r="D21" s="4" t="str">
        <f>"经济数学学院"</f>
        <v>经济数学学院</v>
      </c>
      <c r="E21" s="4" t="str">
        <f>"张清邦"</f>
        <v>张清邦</v>
      </c>
      <c r="F21" s="4" t="str">
        <f t="shared" si="0"/>
        <v>1</v>
      </c>
      <c r="G21" s="4" t="str">
        <f t="shared" si="1"/>
        <v/>
      </c>
    </row>
    <row r="22" ht="60" spans="1:7">
      <c r="A22" s="5">
        <v>21</v>
      </c>
      <c r="B22" s="4" t="str">
        <f>"高等数学Ⅰ"</f>
        <v>高等数学Ⅰ</v>
      </c>
      <c r="C22" s="4" t="str">
        <f>"周二第3，4节{第1-17周}，周四第5，6节{第1-17周}，周四第7节{第1-17周}"</f>
        <v>周二第3，4节{第1-17周}，周四第5，6节{第1-17周}，周四第7节{第1-17周}</v>
      </c>
      <c r="D22" s="4" t="str">
        <f>"经济数学学院"</f>
        <v>经济数学学院</v>
      </c>
      <c r="E22" s="4" t="str">
        <f>"张清邦"</f>
        <v>张清邦</v>
      </c>
      <c r="F22" s="4" t="str">
        <f t="shared" si="0"/>
        <v>1</v>
      </c>
      <c r="G22" s="4" t="str">
        <f t="shared" si="1"/>
        <v/>
      </c>
    </row>
    <row r="23" ht="60" spans="1:7">
      <c r="A23" s="5">
        <v>22</v>
      </c>
      <c r="B23" s="4" t="str">
        <f>"高等数学Ⅰ"</f>
        <v>高等数学Ⅰ</v>
      </c>
      <c r="C23" s="4" t="str">
        <f>"周二第1，2节{第1-17周}，周四第1，2节{第1-17周}，周四第3节{第1-17周}"</f>
        <v>周二第1，2节{第1-17周}，周四第1，2节{第1-17周}，周四第3节{第1-17周}</v>
      </c>
      <c r="D23" s="4" t="str">
        <f>"经济数学学院"</f>
        <v>经济数学学院</v>
      </c>
      <c r="E23" s="4" t="str">
        <f>"张清邦"</f>
        <v>张清邦</v>
      </c>
      <c r="F23" s="4" t="str">
        <f t="shared" si="0"/>
        <v>1</v>
      </c>
      <c r="G23" s="4" t="str">
        <f t="shared" si="1"/>
        <v/>
      </c>
    </row>
    <row r="24" ht="36" spans="1:7">
      <c r="A24" s="5">
        <v>23</v>
      </c>
      <c r="B24" s="4" t="str">
        <f>"大数据与计量经济学"</f>
        <v>大数据与计量经济学</v>
      </c>
      <c r="C24" s="4" t="str">
        <f>"周二第10，11，12节{第1-17周}"</f>
        <v>周二第10，11，12节{第1-17周}</v>
      </c>
      <c r="D24" s="4" t="str">
        <f>"经济学院"</f>
        <v>经济学院</v>
      </c>
      <c r="E24" s="4" t="str">
        <f>"徐舒"</f>
        <v>徐舒</v>
      </c>
      <c r="F24" s="4" t="str">
        <f t="shared" si="0"/>
        <v>1</v>
      </c>
      <c r="G24" s="4" t="str">
        <f t="shared" si="1"/>
        <v/>
      </c>
    </row>
    <row r="25" ht="36" spans="1:7">
      <c r="A25" s="5">
        <v>24</v>
      </c>
      <c r="B25" s="4" t="str">
        <f>"常微分方程（英文）"</f>
        <v>常微分方程（英文）</v>
      </c>
      <c r="C25" s="4" t="str">
        <f>"周五第5，6节{第1-17周}，周五第7节{第1-17周}"</f>
        <v>周五第5，6节{第1-17周}，周五第7节{第1-17周}</v>
      </c>
      <c r="D25" s="4" t="str">
        <f>"经济数学学院"</f>
        <v>经济数学学院</v>
      </c>
      <c r="E25" s="4" t="str">
        <f>"梁之磊"</f>
        <v>梁之磊</v>
      </c>
      <c r="F25" s="4" t="str">
        <f t="shared" si="0"/>
        <v>1</v>
      </c>
      <c r="G25" s="4" t="str">
        <f t="shared" si="1"/>
        <v/>
      </c>
    </row>
    <row r="26" ht="60" spans="1:7">
      <c r="A26" s="5">
        <v>25</v>
      </c>
      <c r="B26" s="4" t="str">
        <f>"数学分析Ⅰ（理科）"</f>
        <v>数学分析Ⅰ（理科）</v>
      </c>
      <c r="C26" s="4" t="str">
        <f>"周二第10，11，12节{第1-17周}，周五第1，2节{第1-17周}，周五第3节{第1-17周}"</f>
        <v>周二第10，11，12节{第1-17周}，周五第1，2节{第1-17周}，周五第3节{第1-17周}</v>
      </c>
      <c r="D26" s="4" t="str">
        <f>"经济数学学院"</f>
        <v>经济数学学院</v>
      </c>
      <c r="E26" s="4" t="str">
        <f>"梁之磊"</f>
        <v>梁之磊</v>
      </c>
      <c r="F26" s="4" t="str">
        <f t="shared" si="0"/>
        <v>1</v>
      </c>
      <c r="G26" s="4" t="str">
        <f t="shared" si="1"/>
        <v/>
      </c>
    </row>
    <row r="27" ht="36" spans="1:7">
      <c r="A27" s="5">
        <v>26</v>
      </c>
      <c r="B27" s="4" t="str">
        <f>"政治经济学"</f>
        <v>政治经济学</v>
      </c>
      <c r="C27" s="4" t="str">
        <f>"周三第1，2节{第1-17周}，周三第3节{第1-17周}"</f>
        <v>周三第1，2节{第1-17周}，周三第3节{第1-17周}</v>
      </c>
      <c r="D27" s="4" t="str">
        <f>"经济学院"</f>
        <v>经济学院</v>
      </c>
      <c r="E27" s="4" t="str">
        <f>"盖凯程"</f>
        <v>盖凯程</v>
      </c>
      <c r="F27" s="4" t="str">
        <f t="shared" si="0"/>
        <v>1</v>
      </c>
      <c r="G27" s="4" t="str">
        <f t="shared" si="1"/>
        <v/>
      </c>
    </row>
    <row r="28" ht="24" spans="1:7">
      <c r="A28" s="5">
        <v>27</v>
      </c>
      <c r="B28" s="4" t="str">
        <f>"统计学"</f>
        <v>统计学</v>
      </c>
      <c r="C28" s="4" t="str">
        <f>"周四第10，11，12节{第1-17周}"</f>
        <v>周四第10，11，12节{第1-17周}</v>
      </c>
      <c r="D28" s="4" t="str">
        <f>"统计学院"</f>
        <v>统计学院</v>
      </c>
      <c r="E28" s="4" t="str">
        <f>"李俭富"</f>
        <v>李俭富</v>
      </c>
      <c r="F28" s="4" t="str">
        <f t="shared" si="0"/>
        <v>1</v>
      </c>
      <c r="G28" s="4" t="str">
        <f t="shared" si="1"/>
        <v/>
      </c>
    </row>
    <row r="29" ht="36" spans="1:7">
      <c r="A29" s="5">
        <v>28</v>
      </c>
      <c r="B29" s="4" t="str">
        <f>"中级宏观经济学MOOC"</f>
        <v>中级宏观经济学MOOC</v>
      </c>
      <c r="C29" s="4" t="str">
        <f>"2024年9-12月"</f>
        <v>2024年9-12月</v>
      </c>
      <c r="D29" s="4" t="str">
        <f>"经济学院"</f>
        <v>经济学院</v>
      </c>
      <c r="E29" s="4" t="str">
        <f>"陈师"</f>
        <v>陈师</v>
      </c>
      <c r="F29" s="4" t="str">
        <f t="shared" si="0"/>
        <v>1</v>
      </c>
      <c r="G29" s="4" t="str">
        <f t="shared" si="1"/>
        <v/>
      </c>
    </row>
    <row r="30" ht="60" spans="1:7">
      <c r="A30" s="5">
        <v>29</v>
      </c>
      <c r="B30" s="4" t="str">
        <f>"The Principle of AuditingMOOC"</f>
        <v>The Principle of AuditingMOOC</v>
      </c>
      <c r="C30" s="4" t="str">
        <f>"2024年9-12月"</f>
        <v>2024年9-12月</v>
      </c>
      <c r="D30" s="4" t="str">
        <f>"会计学院"</f>
        <v>会计学院</v>
      </c>
      <c r="E30" s="4" t="str">
        <f>"李越冬"</f>
        <v>李越冬</v>
      </c>
      <c r="F30" s="4" t="str">
        <f t="shared" si="0"/>
        <v>1</v>
      </c>
      <c r="G30" s="4" t="str">
        <f t="shared" si="1"/>
        <v/>
      </c>
    </row>
    <row r="31" ht="24" spans="1:7">
      <c r="A31" s="5">
        <v>30</v>
      </c>
      <c r="B31" s="4" t="str">
        <f>"审计学MOOC"</f>
        <v>审计学MOOC</v>
      </c>
      <c r="C31" s="4" t="str">
        <f>"2024年9-12月"</f>
        <v>2024年9-12月</v>
      </c>
      <c r="D31" s="4" t="str">
        <f>"会计学院"</f>
        <v>会计学院</v>
      </c>
      <c r="E31" s="4" t="str">
        <f>"李越冬"</f>
        <v>李越冬</v>
      </c>
      <c r="F31" s="4" t="str">
        <f t="shared" si="0"/>
        <v>1</v>
      </c>
      <c r="G31" s="4" t="str">
        <f t="shared" si="1"/>
        <v/>
      </c>
    </row>
    <row r="32" spans="1:7">
      <c r="A32" s="5">
        <v>31</v>
      </c>
      <c r="B32" s="4" t="str">
        <f>"税法MOOC"</f>
        <v>税法MOOC</v>
      </c>
      <c r="C32" s="4" t="str">
        <f>"2024年9-12月"</f>
        <v>2024年9-12月</v>
      </c>
      <c r="D32" s="4" t="str">
        <f>"财政税务学院"</f>
        <v>财政税务学院</v>
      </c>
      <c r="E32" s="4" t="str">
        <f>"吕敏"</f>
        <v>吕敏</v>
      </c>
      <c r="F32" s="4" t="str">
        <f t="shared" si="0"/>
        <v>1</v>
      </c>
      <c r="G32" s="4" t="str">
        <f t="shared" si="1"/>
        <v/>
      </c>
    </row>
    <row r="33" ht="36" spans="1:7">
      <c r="A33" s="5">
        <v>32</v>
      </c>
      <c r="B33" s="4" t="str">
        <f>"最优化方法"</f>
        <v>最优化方法</v>
      </c>
      <c r="C33" s="4" t="str">
        <f>"周三第7节{第1-17周}，周三第8，9节{第1-17周}"</f>
        <v>周三第7节{第1-17周}，周三第8，9节{第1-17周}</v>
      </c>
      <c r="D33" s="4" t="str">
        <f>"经济信息工程学院"</f>
        <v>经济信息工程学院</v>
      </c>
      <c r="E33" s="4" t="str">
        <f>"黄迟"</f>
        <v>黄迟</v>
      </c>
      <c r="F33" s="4" t="str">
        <f t="shared" si="0"/>
        <v>1</v>
      </c>
      <c r="G33" s="4" t="str">
        <f t="shared" si="1"/>
        <v/>
      </c>
    </row>
    <row r="34" ht="60" spans="1:7">
      <c r="A34" s="5">
        <v>33</v>
      </c>
      <c r="B34" s="4" t="str">
        <f>"高等数学Ⅰ"</f>
        <v>高等数学Ⅰ</v>
      </c>
      <c r="C34" s="4" t="str">
        <f>"周一第5，6节{第1-17周}，周一第7节{第1-17周}，周三第1，2节{第1-17周}"</f>
        <v>周一第5，6节{第1-17周}，周一第7节{第1-17周}，周三第1，2节{第1-17周}</v>
      </c>
      <c r="D34" s="4" t="str">
        <f>"经济数学学院"</f>
        <v>经济数学学院</v>
      </c>
      <c r="E34" s="4" t="str">
        <f>"孟开文"</f>
        <v>孟开文</v>
      </c>
      <c r="F34" s="4" t="str">
        <f t="shared" si="0"/>
        <v>1</v>
      </c>
      <c r="G34" s="4" t="str">
        <f t="shared" si="1"/>
        <v/>
      </c>
    </row>
    <row r="35" ht="36" spans="1:7">
      <c r="A35" s="5">
        <v>34</v>
      </c>
      <c r="B35" s="4" t="str">
        <f>"统计学"</f>
        <v>统计学</v>
      </c>
      <c r="C35" s="4" t="str">
        <f>"周三第1，2节{第1-17周}，周三第3节{第1-17周}"</f>
        <v>周三第1，2节{第1-17周}，周三第3节{第1-17周}</v>
      </c>
      <c r="D35" s="4" t="str">
        <f>"工商管理学院"</f>
        <v>工商管理学院</v>
      </c>
      <c r="E35" s="4" t="str">
        <f>"徐敏"</f>
        <v>徐敏</v>
      </c>
      <c r="F35" s="4" t="str">
        <f t="shared" si="0"/>
        <v>1</v>
      </c>
      <c r="G35" s="4" t="str">
        <f t="shared" si="1"/>
        <v/>
      </c>
    </row>
    <row r="36" ht="36" spans="1:7">
      <c r="A36" s="5">
        <v>35</v>
      </c>
      <c r="B36" s="4" t="str">
        <f>"统计学"</f>
        <v>统计学</v>
      </c>
      <c r="C36" s="4" t="str">
        <f>"周四第5，6节{第1-17周}，周四第7节{第1-17周}"</f>
        <v>周四第5，6节{第1-17周}，周四第7节{第1-17周}</v>
      </c>
      <c r="D36" s="4" t="str">
        <f>"工商管理学院"</f>
        <v>工商管理学院</v>
      </c>
      <c r="E36" s="4" t="str">
        <f>"赵奕奕"</f>
        <v>赵奕奕</v>
      </c>
      <c r="F36" s="4" t="str">
        <f t="shared" si="0"/>
        <v>1</v>
      </c>
      <c r="G36" s="4" t="str">
        <f t="shared" si="1"/>
        <v/>
      </c>
    </row>
    <row r="37" ht="36" spans="1:7">
      <c r="A37" s="5">
        <v>36</v>
      </c>
      <c r="B37" s="4" t="str">
        <f>"高等代数Ⅰ"</f>
        <v>高等代数Ⅰ</v>
      </c>
      <c r="C37" s="4" t="str">
        <f>"周一第8，9节{第1-17周}，周四第8，9节{第1-17周}"</f>
        <v>周一第8，9节{第1-17周}，周四第8，9节{第1-17周}</v>
      </c>
      <c r="D37" s="4" t="str">
        <f>"经济数学学院"</f>
        <v>经济数学学院</v>
      </c>
      <c r="E37" s="4" t="str">
        <f>"顾先明"</f>
        <v>顾先明</v>
      </c>
      <c r="F37" s="4" t="str">
        <f t="shared" si="0"/>
        <v>1</v>
      </c>
      <c r="G37" s="4" t="str">
        <f t="shared" si="1"/>
        <v/>
      </c>
    </row>
    <row r="38" ht="60" spans="1:7">
      <c r="A38" s="5">
        <v>37</v>
      </c>
      <c r="B38" s="4" t="str">
        <f>"高等代数Ⅰ"</f>
        <v>高等代数Ⅰ</v>
      </c>
      <c r="C38" s="4" t="str">
        <f>"周一第3，4节{第1-17周}，周四第6节{第1-17周}，周四第7节{第1-17周}"</f>
        <v>周一第3，4节{第1-17周}，周四第6节{第1-17周}，周四第7节{第1-17周}</v>
      </c>
      <c r="D38" s="4" t="str">
        <f>"经济数学学院"</f>
        <v>经济数学学院</v>
      </c>
      <c r="E38" s="4" t="str">
        <f>"顾先明"</f>
        <v>顾先明</v>
      </c>
      <c r="F38" s="4" t="str">
        <f t="shared" si="0"/>
        <v>1</v>
      </c>
      <c r="G38" s="4" t="str">
        <f t="shared" si="1"/>
        <v/>
      </c>
    </row>
    <row r="39" ht="36" spans="1:7">
      <c r="A39" s="5">
        <v>38</v>
      </c>
      <c r="B39" s="4" t="str">
        <f>"统计与数据科学导论"</f>
        <v>统计与数据科学导论</v>
      </c>
      <c r="C39" s="4" t="str">
        <f>"周五第5，6节{第6-17周}，周五第7节{第6-17周}"</f>
        <v>周五第5，6节{第6-17周}，周五第7节{第6-17周}</v>
      </c>
      <c r="D39" s="4" t="str">
        <f>"统计学院"</f>
        <v>统计学院</v>
      </c>
      <c r="E39" s="4" t="str">
        <f>"刘斌"</f>
        <v>刘斌</v>
      </c>
      <c r="F39" s="4" t="str">
        <f t="shared" si="0"/>
        <v>1</v>
      </c>
      <c r="G39" s="4" t="str">
        <f t="shared" si="1"/>
        <v/>
      </c>
    </row>
    <row r="40" ht="36" spans="1:7">
      <c r="A40" s="5">
        <v>39</v>
      </c>
      <c r="B40" s="4" t="str">
        <f>"数学分析Ⅱ（理科）"</f>
        <v>数学分析Ⅱ（理科）</v>
      </c>
      <c r="C40" s="4" t="str">
        <f>"周四第10，11，12节{第6-16周}"</f>
        <v>周四第10，11，12节{第6-16周}</v>
      </c>
      <c r="D40" s="4" t="str">
        <f>"经济数学学院"</f>
        <v>经济数学学院</v>
      </c>
      <c r="E40" s="4" t="str">
        <f>"邓洋"</f>
        <v>邓洋</v>
      </c>
      <c r="F40" s="4" t="str">
        <f>"2"</f>
        <v>2</v>
      </c>
      <c r="G40" s="4" t="str">
        <f t="shared" si="1"/>
        <v/>
      </c>
    </row>
    <row r="41" ht="36" spans="1:7">
      <c r="A41" s="5">
        <v>40</v>
      </c>
      <c r="B41" s="4" t="str">
        <f>"数值计算软件"</f>
        <v>数值计算软件</v>
      </c>
      <c r="C41" s="4" t="str">
        <f>"周一第1，2节{第1-17周}，周一第3节{第1-17周}"</f>
        <v>周一第1，2节{第1-17周}，周一第3节{第1-17周}</v>
      </c>
      <c r="D41" s="4" t="str">
        <f>"经济数学学院"</f>
        <v>经济数学学院</v>
      </c>
      <c r="E41" s="4" t="str">
        <f>"张昕"</f>
        <v>张昕</v>
      </c>
      <c r="F41" s="4" t="str">
        <f t="shared" ref="F41:F48" si="2">"1"</f>
        <v>1</v>
      </c>
      <c r="G41" s="4" t="str">
        <f t="shared" si="1"/>
        <v/>
      </c>
    </row>
    <row r="42" ht="36" spans="1:7">
      <c r="A42" s="5">
        <v>41</v>
      </c>
      <c r="B42" s="4" t="str">
        <f>"宏观经济学"</f>
        <v>宏观经济学</v>
      </c>
      <c r="C42" s="4" t="str">
        <f>"周四第5，6节{第1-17周}，周四第7节{第1-17周}"</f>
        <v>周四第5，6节{第1-17周}，周四第7节{第1-17周}</v>
      </c>
      <c r="D42" s="4" t="str">
        <f>"经济学院"</f>
        <v>经济学院</v>
      </c>
      <c r="E42" s="4" t="str">
        <f>"陈晓玲"</f>
        <v>陈晓玲</v>
      </c>
      <c r="F42" s="4" t="str">
        <f t="shared" si="2"/>
        <v>1</v>
      </c>
      <c r="G42" s="4" t="str">
        <f t="shared" si="1"/>
        <v/>
      </c>
    </row>
    <row r="43" ht="24" spans="1:7">
      <c r="A43" s="5">
        <v>42</v>
      </c>
      <c r="B43" s="4" t="str">
        <f>"数据可视化"</f>
        <v>数据可视化</v>
      </c>
      <c r="C43" s="4" t="str">
        <f>"周二第10，11，12节{第1-17周}"</f>
        <v>周二第10，11，12节{第1-17周}</v>
      </c>
      <c r="D43" s="4" t="str">
        <f>"统计学院"</f>
        <v>统计学院</v>
      </c>
      <c r="E43" s="4" t="str">
        <f>"周凡吟"</f>
        <v>周凡吟</v>
      </c>
      <c r="F43" s="4" t="str">
        <f t="shared" si="2"/>
        <v>1</v>
      </c>
      <c r="G43" s="4" t="str">
        <f t="shared" si="1"/>
        <v/>
      </c>
    </row>
    <row r="44" ht="24" spans="1:7">
      <c r="A44" s="5">
        <v>43</v>
      </c>
      <c r="B44" s="4" t="str">
        <f>"市场营销学MOOC"</f>
        <v>市场营销学MOOC</v>
      </c>
      <c r="C44" s="4" t="str">
        <f>"2024年9-12月"</f>
        <v>2024年9-12月</v>
      </c>
      <c r="D44" s="4" t="str">
        <f>"工商管理学院"</f>
        <v>工商管理学院</v>
      </c>
      <c r="E44" s="4" t="str">
        <f>"白璇"</f>
        <v>白璇</v>
      </c>
      <c r="F44" s="4" t="str">
        <f t="shared" si="2"/>
        <v>1</v>
      </c>
      <c r="G44" s="4" t="str">
        <f t="shared" si="1"/>
        <v/>
      </c>
    </row>
    <row r="45" ht="24" spans="1:7">
      <c r="A45" s="5">
        <v>44</v>
      </c>
      <c r="B45" s="4" t="str">
        <f>"几何学"</f>
        <v>几何学</v>
      </c>
      <c r="C45" s="4" t="str">
        <f>"周四第10，11，12节{第1-17周}"</f>
        <v>周四第10，11，12节{第1-17周}</v>
      </c>
      <c r="D45" s="4" t="str">
        <f>"经济数学学院"</f>
        <v>经济数学学院</v>
      </c>
      <c r="E45" s="4" t="str">
        <f>"桑元琦"</f>
        <v>桑元琦</v>
      </c>
      <c r="F45" s="4" t="str">
        <f t="shared" si="2"/>
        <v>1</v>
      </c>
      <c r="G45" s="4" t="str">
        <f t="shared" si="1"/>
        <v/>
      </c>
    </row>
    <row r="46" ht="24" spans="1:7">
      <c r="A46" s="5">
        <v>45</v>
      </c>
      <c r="B46" s="4" t="str">
        <f>"回归分析"</f>
        <v>回归分析</v>
      </c>
      <c r="C46" s="4" t="str">
        <f>"周二第10，11，12节{第1-17周}"</f>
        <v>周二第10，11，12节{第1-17周}</v>
      </c>
      <c r="D46" s="4" t="str">
        <f>"统计学院"</f>
        <v>统计学院</v>
      </c>
      <c r="E46" s="4" t="str">
        <f>"兰伟"</f>
        <v>兰伟</v>
      </c>
      <c r="F46" s="4" t="str">
        <f t="shared" si="2"/>
        <v>1</v>
      </c>
      <c r="G46" s="4" t="str">
        <f t="shared" si="1"/>
        <v/>
      </c>
    </row>
    <row r="47" ht="36" spans="1:7">
      <c r="A47" s="5">
        <v>46</v>
      </c>
      <c r="B47" s="4" t="str">
        <f>"微分几何"</f>
        <v>微分几何</v>
      </c>
      <c r="C47" s="4" t="str">
        <f>"周三第1，2节{第1-17周}，周三第3节{第1-17周}"</f>
        <v>周三第1，2节{第1-17周}，周三第3节{第1-17周}</v>
      </c>
      <c r="D47" s="4" t="str">
        <f>"数学学院"</f>
        <v>数学学院</v>
      </c>
      <c r="E47" s="4" t="str">
        <f>"曹林"</f>
        <v>曹林</v>
      </c>
      <c r="F47" s="4" t="str">
        <f t="shared" si="2"/>
        <v>1</v>
      </c>
      <c r="G47" s="4" t="str">
        <f t="shared" si="1"/>
        <v/>
      </c>
    </row>
    <row r="48" ht="24" spans="1:7">
      <c r="A48" s="5">
        <v>47</v>
      </c>
      <c r="B48" s="4" t="str">
        <f>"编译原理"</f>
        <v>编译原理</v>
      </c>
      <c r="C48" s="4" t="str">
        <f>"周一第10，11，12节{第1-17周}"</f>
        <v>周一第10，11，12节{第1-17周}</v>
      </c>
      <c r="D48" s="4" t="str">
        <f>"计算机与人工智能学院"</f>
        <v>计算机与人工智能学院</v>
      </c>
      <c r="E48" s="4" t="str">
        <f>"黄鹂"</f>
        <v>黄鹂</v>
      </c>
      <c r="F48" s="4" t="str">
        <f t="shared" si="2"/>
        <v>1</v>
      </c>
      <c r="G48" s="4" t="str">
        <f t="shared" si="1"/>
        <v/>
      </c>
    </row>
    <row r="49" ht="36" spans="1:7">
      <c r="A49" s="5">
        <v>48</v>
      </c>
      <c r="B49" s="4" t="str">
        <f>"人工智能与现代科技"</f>
        <v>人工智能与现代科技</v>
      </c>
      <c r="C49" s="4" t="str">
        <f>"周一第8，9节{第1-17周}"</f>
        <v>周一第8，9节{第1-17周}</v>
      </c>
      <c r="D49" s="4" t="str">
        <f>"计算机与人工智能学院"</f>
        <v>计算机与人工智能学院</v>
      </c>
      <c r="E49" s="4" t="str">
        <f>"黄鹂"</f>
        <v>黄鹂</v>
      </c>
      <c r="F49" s="4" t="str">
        <f>"2"</f>
        <v>2</v>
      </c>
      <c r="G49" s="4" t="str">
        <f t="shared" si="1"/>
        <v/>
      </c>
    </row>
    <row r="50" ht="36" spans="1:7">
      <c r="A50" s="5">
        <v>49</v>
      </c>
      <c r="B50" s="4" t="str">
        <f>"人工智能与现代科技"</f>
        <v>人工智能与现代科技</v>
      </c>
      <c r="C50" s="4" t="str">
        <f>"周一第8，9节{第1-17周}"</f>
        <v>周一第8，9节{第1-17周}</v>
      </c>
      <c r="D50" s="4" t="str">
        <f>"计算机与人工智能学院"</f>
        <v>计算机与人工智能学院</v>
      </c>
      <c r="E50" s="4" t="str">
        <f>"张丹"</f>
        <v>张丹</v>
      </c>
      <c r="F50" s="4" t="str">
        <f t="shared" ref="F50:F63" si="3">"1"</f>
        <v>1</v>
      </c>
      <c r="G50" s="4" t="str">
        <f t="shared" si="1"/>
        <v/>
      </c>
    </row>
    <row r="51" ht="48" spans="1:7">
      <c r="A51" s="5">
        <v>50</v>
      </c>
      <c r="B51" s="4" t="str">
        <f>"中级财务会计II（英）MOOC"</f>
        <v>中级财务会计II（英）MOOC</v>
      </c>
      <c r="C51" s="4" t="str">
        <f>"2024年9-12月"</f>
        <v>2024年9-12月</v>
      </c>
      <c r="D51" s="4" t="str">
        <f>"会计学院"</f>
        <v>会计学院</v>
      </c>
      <c r="E51" s="4" t="str">
        <f>"徐可"</f>
        <v>徐可</v>
      </c>
      <c r="F51" s="4" t="str">
        <f t="shared" si="3"/>
        <v>1</v>
      </c>
      <c r="G51" s="4" t="str">
        <f t="shared" si="1"/>
        <v/>
      </c>
    </row>
    <row r="52" ht="24" spans="1:7">
      <c r="A52" s="5">
        <v>51</v>
      </c>
      <c r="B52" s="4" t="str">
        <f>"人工智能导论"</f>
        <v>人工智能导论</v>
      </c>
      <c r="C52" s="4" t="str">
        <f>"周一第8，9节{第1-17周}"</f>
        <v>周一第8，9节{第1-17周}</v>
      </c>
      <c r="D52" s="4" t="str">
        <f>"计算机与人工智能学院"</f>
        <v>计算机与人工智能学院</v>
      </c>
      <c r="E52" s="4" t="str">
        <f>"马奥"</f>
        <v>马奥</v>
      </c>
      <c r="F52" s="4" t="str">
        <f t="shared" si="3"/>
        <v>1</v>
      </c>
      <c r="G52" s="4" t="str">
        <f t="shared" si="1"/>
        <v/>
      </c>
    </row>
    <row r="53" ht="36" spans="1:7">
      <c r="A53" s="5">
        <v>52</v>
      </c>
      <c r="B53" s="4" t="str">
        <f>"计量经济学"</f>
        <v>计量经济学</v>
      </c>
      <c r="C53" s="4" t="str">
        <f>"周二第1，2节{第1-17周}，周二第3节{第1-17周}"</f>
        <v>周二第1，2节{第1-17周}，周二第3节{第1-17周}</v>
      </c>
      <c r="D53" s="4" t="str">
        <f>"统计学院"</f>
        <v>统计学院</v>
      </c>
      <c r="E53" s="4" t="str">
        <f>"笪亨果"</f>
        <v>笪亨果</v>
      </c>
      <c r="F53" s="4" t="str">
        <f t="shared" si="3"/>
        <v>1</v>
      </c>
      <c r="G53" s="4" t="str">
        <f t="shared" si="1"/>
        <v/>
      </c>
    </row>
    <row r="54" ht="36" spans="1:7">
      <c r="A54" s="5">
        <v>53</v>
      </c>
      <c r="B54" s="4" t="str">
        <f>"计算机与大数据基础"</f>
        <v>计算机与大数据基础</v>
      </c>
      <c r="C54" s="4" t="str">
        <f>"周三第1，2节{第1-17周}"</f>
        <v>周三第1，2节{第1-17周}</v>
      </c>
      <c r="D54" s="4" t="str">
        <f>"计算机与人工智能学院"</f>
        <v>计算机与人工智能学院</v>
      </c>
      <c r="E54" s="4" t="str">
        <f>"涂宏"</f>
        <v>涂宏</v>
      </c>
      <c r="F54" s="4" t="str">
        <f t="shared" si="3"/>
        <v>1</v>
      </c>
      <c r="G54" s="4" t="str">
        <f t="shared" si="1"/>
        <v/>
      </c>
    </row>
    <row r="55" ht="36" spans="1:7">
      <c r="A55" s="5">
        <v>54</v>
      </c>
      <c r="B55" s="4" t="str">
        <f>"计算机与大数据基础"</f>
        <v>计算机与大数据基础</v>
      </c>
      <c r="C55" s="4" t="str">
        <f>"周三第3，4节{第1-17周}"</f>
        <v>周三第3，4节{第1-17周}</v>
      </c>
      <c r="D55" s="4" t="str">
        <f>"计算机与人工智能学院"</f>
        <v>计算机与人工智能学院</v>
      </c>
      <c r="E55" s="4" t="str">
        <f>"涂宏"</f>
        <v>涂宏</v>
      </c>
      <c r="F55" s="4" t="str">
        <f t="shared" si="3"/>
        <v>1</v>
      </c>
      <c r="G55" s="4" t="str">
        <f t="shared" si="1"/>
        <v/>
      </c>
    </row>
    <row r="56" ht="60" spans="1:7">
      <c r="A56" s="5">
        <v>55</v>
      </c>
      <c r="B56" s="4" t="str">
        <f>"高等数学Ⅰ"</f>
        <v>高等数学Ⅰ</v>
      </c>
      <c r="C56" s="4" t="str">
        <f>"周一第7节{第1-17周}，周一第8，9节{第1-17周}，周三第10，11节{第1-17周}"</f>
        <v>周一第7节{第1-17周}，周一第8，9节{第1-17周}，周三第10，11节{第1-17周}</v>
      </c>
      <c r="D56" s="4" t="str">
        <f>"数学学院"</f>
        <v>数学学院</v>
      </c>
      <c r="E56" s="4" t="str">
        <f>"王韦龙"</f>
        <v>王韦龙</v>
      </c>
      <c r="F56" s="4" t="str">
        <f t="shared" si="3"/>
        <v>1</v>
      </c>
      <c r="G56" s="4" t="str">
        <f t="shared" si="1"/>
        <v/>
      </c>
    </row>
    <row r="57" ht="60" spans="1:7">
      <c r="A57" s="5">
        <v>56</v>
      </c>
      <c r="B57" s="4" t="str">
        <f>"高等数学Ⅰ"</f>
        <v>高等数学Ⅰ</v>
      </c>
      <c r="C57" s="4" t="str">
        <f>"周一第1，2节{第1-17周}，周三第5，6节{第1-17周}，周三第7节{第1-17周}"</f>
        <v>周一第1，2节{第1-17周}，周三第5，6节{第1-17周}，周三第7节{第1-17周}</v>
      </c>
      <c r="D57" s="4" t="str">
        <f>"数学学院"</f>
        <v>数学学院</v>
      </c>
      <c r="E57" s="4" t="str">
        <f>"王韦龙"</f>
        <v>王韦龙</v>
      </c>
      <c r="F57" s="4" t="str">
        <f t="shared" si="3"/>
        <v>1</v>
      </c>
      <c r="G57" s="4" t="str">
        <f t="shared" si="1"/>
        <v/>
      </c>
    </row>
    <row r="58" ht="24" spans="1:7">
      <c r="A58" s="5">
        <v>57</v>
      </c>
      <c r="B58" s="4" t="str">
        <f>"优化方法"</f>
        <v>优化方法</v>
      </c>
      <c r="C58" s="4" t="str">
        <f>"周四第10，11，12节{第1-17周}"</f>
        <v>周四第10，11，12节{第1-17周}</v>
      </c>
      <c r="D58" s="4" t="str">
        <f>"统计学院"</f>
        <v>统计学院</v>
      </c>
      <c r="E58" s="4" t="str">
        <f>"阎瑶"</f>
        <v>阎瑶</v>
      </c>
      <c r="F58" s="4" t="str">
        <f t="shared" si="3"/>
        <v>1</v>
      </c>
      <c r="G58" s="4" t="str">
        <f t="shared" si="1"/>
        <v/>
      </c>
    </row>
    <row r="59" ht="36" spans="1:7">
      <c r="A59" s="5">
        <v>58</v>
      </c>
      <c r="B59" s="4" t="str">
        <f>"优化方法"</f>
        <v>优化方法</v>
      </c>
      <c r="C59" s="4" t="str">
        <f>"周一第5，6节{第1-17周}，周一第7节{第1-17周}"</f>
        <v>周一第5，6节{第1-17周}，周一第7节{第1-17周}</v>
      </c>
      <c r="D59" s="4" t="str">
        <f>"统计学院"</f>
        <v>统计学院</v>
      </c>
      <c r="E59" s="4" t="str">
        <f>"阎瑶"</f>
        <v>阎瑶</v>
      </c>
      <c r="F59" s="4" t="str">
        <f t="shared" si="3"/>
        <v>1</v>
      </c>
      <c r="G59" s="4" t="str">
        <f t="shared" si="1"/>
        <v/>
      </c>
    </row>
    <row r="60" ht="24" spans="1:7">
      <c r="A60" s="5">
        <v>59</v>
      </c>
      <c r="B60" s="4" t="str">
        <f>"人工智能导论"</f>
        <v>人工智能导论</v>
      </c>
      <c r="C60" s="4" t="str">
        <f>"周一第8，9节{第1-17周}"</f>
        <v>周一第8，9节{第1-17周}</v>
      </c>
      <c r="D60" s="4" t="str">
        <f>"计算机与人工智能学院"</f>
        <v>计算机与人工智能学院</v>
      </c>
      <c r="E60" s="4" t="str">
        <f>"邓烨"</f>
        <v>邓烨</v>
      </c>
      <c r="F60" s="4" t="str">
        <f t="shared" si="3"/>
        <v>1</v>
      </c>
      <c r="G60" s="4" t="str">
        <f t="shared" si="1"/>
        <v/>
      </c>
    </row>
    <row r="61" ht="24" spans="1:7">
      <c r="A61" s="5">
        <v>60</v>
      </c>
      <c r="B61" s="4" t="str">
        <f>"人工智能导论"</f>
        <v>人工智能导论</v>
      </c>
      <c r="C61" s="4" t="str">
        <f>"周一第10，11节{第1-17周}"</f>
        <v>周一第10，11节{第1-17周}</v>
      </c>
      <c r="D61" s="4" t="str">
        <f>"计算机与人工智能学院"</f>
        <v>计算机与人工智能学院</v>
      </c>
      <c r="E61" s="4" t="str">
        <f>"邓烨"</f>
        <v>邓烨</v>
      </c>
      <c r="F61" s="4" t="str">
        <f t="shared" si="3"/>
        <v>1</v>
      </c>
      <c r="G61" s="4" t="str">
        <f t="shared" si="1"/>
        <v/>
      </c>
    </row>
    <row r="62" ht="36" spans="1:7">
      <c r="A62" s="5">
        <v>61</v>
      </c>
      <c r="B62" s="4" t="str">
        <f>"计算机与大数据基础"</f>
        <v>计算机与大数据基础</v>
      </c>
      <c r="C62" s="4" t="str">
        <f>"周四第1，2节{第1-17周}"</f>
        <v>周四第1，2节{第1-17周}</v>
      </c>
      <c r="D62" s="4" t="str">
        <f>"计算机与人工智能学院"</f>
        <v>计算机与人工智能学院</v>
      </c>
      <c r="E62" s="4" t="str">
        <f>"邓烨"</f>
        <v>邓烨</v>
      </c>
      <c r="F62" s="4" t="str">
        <f t="shared" si="3"/>
        <v>1</v>
      </c>
      <c r="G62" s="4" t="str">
        <f t="shared" si="1"/>
        <v/>
      </c>
    </row>
    <row r="63" ht="36" spans="1:7">
      <c r="A63" s="5">
        <v>62</v>
      </c>
      <c r="B63" s="4" t="str">
        <f>"计算机与大数据基础"</f>
        <v>计算机与大数据基础</v>
      </c>
      <c r="C63" s="4" t="str">
        <f>"周三第8，9节{第1-17周}"</f>
        <v>周三第8，9节{第1-17周}</v>
      </c>
      <c r="D63" s="4" t="str">
        <f>"计算机与人工智能学院"</f>
        <v>计算机与人工智能学院</v>
      </c>
      <c r="E63" s="4" t="str">
        <f>"邓烨"</f>
        <v>邓烨</v>
      </c>
      <c r="F63" s="4" t="str">
        <f t="shared" si="3"/>
        <v>1</v>
      </c>
      <c r="G63" s="4" t="str">
        <f t="shared" si="1"/>
        <v/>
      </c>
    </row>
    <row r="64" ht="36" spans="1:7">
      <c r="A64" s="5">
        <v>63</v>
      </c>
      <c r="B64" s="4" t="str">
        <f>"概率论（理科）"</f>
        <v>概率论（理科）</v>
      </c>
      <c r="C64" s="4" t="str">
        <f>"周三第8，9节{第1-17周}，周四第8，9节{第1-17周}"</f>
        <v>周三第8，9节{第1-17周}，周四第8，9节{第1-17周}</v>
      </c>
      <c r="D64" s="4" t="str">
        <f>"数学学院"</f>
        <v>数学学院</v>
      </c>
      <c r="E64" s="4" t="str">
        <f>"游杰"</f>
        <v>游杰</v>
      </c>
      <c r="F64" s="4" t="str">
        <f>"2"</f>
        <v>2</v>
      </c>
      <c r="G64" s="4" t="str">
        <f t="shared" si="1"/>
        <v/>
      </c>
    </row>
    <row r="65" ht="60" spans="1:7">
      <c r="A65" s="5">
        <v>64</v>
      </c>
      <c r="B65" s="4" t="str">
        <f>"概率论（理科）"</f>
        <v>概率论（理科）</v>
      </c>
      <c r="C65" s="4" t="str">
        <f>"周三第1，2节{第1-17周}，周四第6节{第1-17周}，周四第7节{第1-17周}"</f>
        <v>周三第1，2节{第1-17周}，周四第6节{第1-17周}，周四第7节{第1-17周}</v>
      </c>
      <c r="D65" s="4" t="str">
        <f>"数学学院"</f>
        <v>数学学院</v>
      </c>
      <c r="E65" s="4" t="str">
        <f>"游杰"</f>
        <v>游杰</v>
      </c>
      <c r="F65" s="4" t="str">
        <f t="shared" ref="F65:F72" si="4">"1"</f>
        <v>1</v>
      </c>
      <c r="G65" s="4" t="str">
        <f t="shared" si="1"/>
        <v/>
      </c>
    </row>
    <row r="66" ht="24" spans="1:7">
      <c r="A66" s="5">
        <v>65</v>
      </c>
      <c r="B66" s="4" t="str">
        <f>"算法分析与设计"</f>
        <v>算法分析与设计</v>
      </c>
      <c r="C66" s="4" t="str">
        <f>"周三第10，11，12节{第1-17周}"</f>
        <v>周三第10，11，12节{第1-17周}</v>
      </c>
      <c r="D66" s="4" t="str">
        <f>"计算机与人工智能学院"</f>
        <v>计算机与人工智能学院</v>
      </c>
      <c r="E66" s="4" t="str">
        <f>"王海林"</f>
        <v>王海林</v>
      </c>
      <c r="F66" s="4" t="str">
        <f t="shared" si="4"/>
        <v>1</v>
      </c>
      <c r="G66" s="4" t="str">
        <f t="shared" ref="G66:G88" si="5">""</f>
        <v/>
      </c>
    </row>
    <row r="67" ht="36" spans="1:7">
      <c r="A67" s="5">
        <v>66</v>
      </c>
      <c r="B67" s="4" t="str">
        <f>"数据结构（英）"</f>
        <v>数据结构（英）</v>
      </c>
      <c r="C67" s="4" t="str">
        <f>"周三第5，6节{第1-17周}，周三第7节{第1-17周}"</f>
        <v>周三第5，6节{第1-17周}，周三第7节{第1-17周}</v>
      </c>
      <c r="D67" s="4" t="str">
        <f>"计算机与人工智能学院"</f>
        <v>计算机与人工智能学院</v>
      </c>
      <c r="E67" s="4" t="str">
        <f>"王海林"</f>
        <v>王海林</v>
      </c>
      <c r="F67" s="4" t="str">
        <f t="shared" si="4"/>
        <v>1</v>
      </c>
      <c r="G67" s="4" t="str">
        <f t="shared" si="5"/>
        <v/>
      </c>
    </row>
    <row r="68" ht="72" spans="1:7">
      <c r="A68" s="5">
        <v>67</v>
      </c>
      <c r="B68" s="4" t="str">
        <f>"强化学习"</f>
        <v>强化学习</v>
      </c>
      <c r="C68" s="4" t="str">
        <f>"周四第1，2节{第1-9周}，周四第3节{第1-9周}，周五第5，6节{第1-9周}，周五第7节{第1-9周}"</f>
        <v>周四第1，2节{第1-9周}，周四第3节{第1-9周}，周五第5，6节{第1-9周}，周五第7节{第1-9周}</v>
      </c>
      <c r="D68" s="4" t="str">
        <f>"计算机与人工智能学院"</f>
        <v>计算机与人工智能学院</v>
      </c>
      <c r="E68" s="4" t="str">
        <f>"陈星延"</f>
        <v>陈星延</v>
      </c>
      <c r="F68" s="4" t="str">
        <f t="shared" si="4"/>
        <v>1</v>
      </c>
      <c r="G68" s="4" t="str">
        <f t="shared" si="5"/>
        <v/>
      </c>
    </row>
    <row r="69" ht="36" spans="1:7">
      <c r="A69" s="5">
        <v>68</v>
      </c>
      <c r="B69" s="4" t="str">
        <f>"自然语言处理"</f>
        <v>自然语言处理</v>
      </c>
      <c r="C69" s="4" t="str">
        <f>"周五第1，2节{第1-17周}，周五第3节{第1-17周}"</f>
        <v>周五第1，2节{第1-17周}，周五第3节{第1-17周}</v>
      </c>
      <c r="D69" s="4" t="str">
        <f>"计算机与人工智能学院"</f>
        <v>计算机与人工智能学院</v>
      </c>
      <c r="E69" s="4" t="str">
        <f>"陈星延"</f>
        <v>陈星延</v>
      </c>
      <c r="F69" s="4" t="str">
        <f t="shared" si="4"/>
        <v>1</v>
      </c>
      <c r="G69" s="4" t="str">
        <f t="shared" si="5"/>
        <v/>
      </c>
    </row>
    <row r="70" ht="36" spans="1:7">
      <c r="A70" s="5">
        <v>69</v>
      </c>
      <c r="B70" s="4" t="str">
        <f>"中级宏观经济学（英）"</f>
        <v>中级宏观经济学（英）</v>
      </c>
      <c r="C70" s="4" t="str">
        <f>"周二第10，11，12节{第1-17周}"</f>
        <v>周二第10，11，12节{第1-17周}</v>
      </c>
      <c r="D70" s="4" t="str">
        <f>"经济与管理研究院"</f>
        <v>经济与管理研究院</v>
      </c>
      <c r="E70" s="4" t="str">
        <f>"张雷"</f>
        <v>张雷</v>
      </c>
      <c r="F70" s="4" t="str">
        <f t="shared" si="4"/>
        <v>1</v>
      </c>
      <c r="G70" s="4" t="str">
        <f t="shared" si="5"/>
        <v/>
      </c>
    </row>
    <row r="71" ht="36" spans="1:7">
      <c r="A71" s="5">
        <v>70</v>
      </c>
      <c r="B71" s="4" t="str">
        <f>"中级宏观经济学（英）"</f>
        <v>中级宏观经济学（英）</v>
      </c>
      <c r="C71" s="4" t="str">
        <f>"周二第1，2节{第1-17周}，周二第3节{第1-17周}"</f>
        <v>周二第1，2节{第1-17周}，周二第3节{第1-17周}</v>
      </c>
      <c r="D71" s="4" t="str">
        <f>"经济与管理研究院"</f>
        <v>经济与管理研究院</v>
      </c>
      <c r="E71" s="4" t="str">
        <f>"张雷"</f>
        <v>张雷</v>
      </c>
      <c r="F71" s="4" t="str">
        <f t="shared" si="4"/>
        <v>1</v>
      </c>
      <c r="G71" s="4" t="str">
        <f t="shared" si="5"/>
        <v/>
      </c>
    </row>
    <row r="72" ht="60" spans="1:7">
      <c r="A72" s="5">
        <v>71</v>
      </c>
      <c r="B72" s="4" t="str">
        <f>"习近平新时代中国特色社会主义思想概论"</f>
        <v>习近平新时代中国特色社会主义思想概论</v>
      </c>
      <c r="C72" s="4" t="str">
        <f>"周四第3，4节{第1-17周}"</f>
        <v>周四第3，4节{第1-17周}</v>
      </c>
      <c r="D72" s="4" t="str">
        <f>"马克思主义学院"</f>
        <v>马克思主义学院</v>
      </c>
      <c r="E72" s="4" t="str">
        <f>"周洁"</f>
        <v>周洁</v>
      </c>
      <c r="F72" s="4" t="str">
        <f t="shared" si="4"/>
        <v>1</v>
      </c>
      <c r="G72" s="4" t="str">
        <f t="shared" si="5"/>
        <v/>
      </c>
    </row>
    <row r="73" ht="24" spans="1:7">
      <c r="A73" s="5">
        <v>72</v>
      </c>
      <c r="B73" s="4" t="str">
        <f>"数据可视化"</f>
        <v>数据可视化</v>
      </c>
      <c r="C73" s="4" t="str">
        <f>"周三第10，11，12节{第1-17周}"</f>
        <v>周三第10，11，12节{第1-17周}</v>
      </c>
      <c r="D73" s="4" t="str">
        <f>"统计学院"</f>
        <v>统计学院</v>
      </c>
      <c r="E73" s="4" t="str">
        <f>"李蔓"</f>
        <v>李蔓</v>
      </c>
      <c r="F73" s="4" t="str">
        <f>"2"</f>
        <v>2</v>
      </c>
      <c r="G73" s="4" t="str">
        <f t="shared" si="5"/>
        <v/>
      </c>
    </row>
    <row r="74" ht="36" spans="1:7">
      <c r="A74" s="5">
        <v>73</v>
      </c>
      <c r="B74" s="4" t="str">
        <f>"宏观经济学"</f>
        <v>宏观经济学</v>
      </c>
      <c r="C74" s="4" t="str">
        <f>"周一第5，6节{第1-17周}，周一第7节{第1-17周}"</f>
        <v>周一第5，6节{第1-17周}，周一第7节{第1-17周}</v>
      </c>
      <c r="D74" s="4" t="str">
        <f>"经济学院"</f>
        <v>经济学院</v>
      </c>
      <c r="E74" s="4" t="str">
        <f>"王子奇"</f>
        <v>王子奇</v>
      </c>
      <c r="F74" s="4" t="str">
        <f t="shared" ref="F74:F88" si="6">"1"</f>
        <v>1</v>
      </c>
      <c r="G74" s="4" t="str">
        <f t="shared" si="5"/>
        <v/>
      </c>
    </row>
    <row r="75" ht="36" spans="1:7">
      <c r="A75" s="5">
        <v>74</v>
      </c>
      <c r="B75" s="4" t="str">
        <f>"近世代数"</f>
        <v>近世代数</v>
      </c>
      <c r="C75" s="4" t="str">
        <f>"周一第5，6节{第1-17周}，周一第7节{第1-17周}"</f>
        <v>周一第5，6节{第1-17周}，周一第7节{第1-17周}</v>
      </c>
      <c r="D75" s="4" t="str">
        <f>"数学学院"</f>
        <v>数学学院</v>
      </c>
      <c r="E75" s="4" t="str">
        <f>"陈轶骅"</f>
        <v>陈轶骅</v>
      </c>
      <c r="F75" s="4" t="str">
        <f t="shared" si="6"/>
        <v>1</v>
      </c>
      <c r="G75" s="4" t="str">
        <f t="shared" si="5"/>
        <v/>
      </c>
    </row>
    <row r="76" ht="36" spans="1:7">
      <c r="A76" s="5">
        <v>75</v>
      </c>
      <c r="B76" s="4" t="str">
        <f>"大数据技术"</f>
        <v>大数据技术</v>
      </c>
      <c r="C76" s="4" t="str">
        <f>"周一第5，6节{第1-17周}，周一第7节{第1-17周}"</f>
        <v>周一第5，6节{第1-17周}，周一第7节{第1-17周}</v>
      </c>
      <c r="D76" s="4" t="str">
        <f>"计算机与人工智能学院"</f>
        <v>计算机与人工智能学院</v>
      </c>
      <c r="E76" s="4" t="str">
        <f>"杜芳"</f>
        <v>杜芳</v>
      </c>
      <c r="F76" s="4" t="str">
        <f t="shared" si="6"/>
        <v>1</v>
      </c>
      <c r="G76" s="4" t="str">
        <f t="shared" si="5"/>
        <v/>
      </c>
    </row>
    <row r="77" ht="36" spans="1:7">
      <c r="A77" s="5">
        <v>76</v>
      </c>
      <c r="B77" s="4" t="str">
        <f>"管理运筹学"</f>
        <v>管理运筹学</v>
      </c>
      <c r="C77" s="4" t="str">
        <f>"周四第5，6节{第1-17周}，周四第7节{第1-17周}"</f>
        <v>周四第5，6节{第1-17周}，周四第7节{第1-17周}</v>
      </c>
      <c r="D77" s="4" t="str">
        <f>"管理科学与工程学院"</f>
        <v>管理科学与工程学院</v>
      </c>
      <c r="E77" s="4" t="str">
        <f>"张婷"</f>
        <v>张婷</v>
      </c>
      <c r="F77" s="4" t="str">
        <f t="shared" si="6"/>
        <v>1</v>
      </c>
      <c r="G77" s="4" t="str">
        <f t="shared" si="5"/>
        <v/>
      </c>
    </row>
    <row r="78" ht="36" spans="1:7">
      <c r="A78" s="5">
        <v>77</v>
      </c>
      <c r="B78" s="4" t="str">
        <f>"线性代数"</f>
        <v>线性代数</v>
      </c>
      <c r="C78" s="4" t="str">
        <f>"周一第1，2节{第1-17周}，周一第3节{第1-17周}"</f>
        <v>周一第1，2节{第1-17周}，周一第3节{第1-17周}</v>
      </c>
      <c r="D78" s="4" t="str">
        <f>"计算机与人工智能学院"</f>
        <v>计算机与人工智能学院</v>
      </c>
      <c r="E78" s="4" t="str">
        <f>"苏为"</f>
        <v>苏为</v>
      </c>
      <c r="F78" s="4" t="str">
        <f t="shared" si="6"/>
        <v>1</v>
      </c>
      <c r="G78" s="4" t="str">
        <f t="shared" si="5"/>
        <v/>
      </c>
    </row>
    <row r="79" ht="36" spans="1:7">
      <c r="A79" s="5">
        <v>78</v>
      </c>
      <c r="B79" s="4" t="str">
        <f>"线性代数"</f>
        <v>线性代数</v>
      </c>
      <c r="C79" s="4" t="str">
        <f>"周三第1，2节{第1-17周}，周三第3节{第1-17周}"</f>
        <v>周三第1，2节{第1-17周}，周三第3节{第1-17周}</v>
      </c>
      <c r="D79" s="4" t="str">
        <f>"计算机与人工智能学院"</f>
        <v>计算机与人工智能学院</v>
      </c>
      <c r="E79" s="4" t="str">
        <f>"苏为"</f>
        <v>苏为</v>
      </c>
      <c r="F79" s="4" t="str">
        <f t="shared" si="6"/>
        <v>1</v>
      </c>
      <c r="G79" s="4" t="str">
        <f t="shared" si="5"/>
        <v/>
      </c>
    </row>
    <row r="80" ht="36" spans="1:7">
      <c r="A80" s="5">
        <v>79</v>
      </c>
      <c r="B80" s="4" t="str">
        <f>"线性代数"</f>
        <v>线性代数</v>
      </c>
      <c r="C80" s="4" t="str">
        <f>"周三第5，6节{第1-17周}，周三第7节{第1-17周}"</f>
        <v>周三第5，6节{第1-17周}，周三第7节{第1-17周}</v>
      </c>
      <c r="D80" s="4" t="str">
        <f>"计算机与人工智能学院"</f>
        <v>计算机与人工智能学院</v>
      </c>
      <c r="E80" s="4" t="str">
        <f>"苏为"</f>
        <v>苏为</v>
      </c>
      <c r="F80" s="4" t="str">
        <f t="shared" si="6"/>
        <v>1</v>
      </c>
      <c r="G80" s="4" t="str">
        <f t="shared" si="5"/>
        <v/>
      </c>
    </row>
    <row r="81" ht="60" spans="1:7">
      <c r="A81" s="5">
        <v>80</v>
      </c>
      <c r="B81" s="4" t="str">
        <f>"高等数学Ⅰ"</f>
        <v>高等数学Ⅰ</v>
      </c>
      <c r="C81" s="4" t="str">
        <f>"周一第3，4节{第1-17周}，周三第1，2节{第1-17周}，周三第3节{第1-17周}"</f>
        <v>周一第3，4节{第1-17周}，周三第1，2节{第1-17周}，周三第3节{第1-17周}</v>
      </c>
      <c r="D81" s="4" t="str">
        <f>"数学学院"</f>
        <v>数学学院</v>
      </c>
      <c r="E81" s="4" t="str">
        <f>"刘文月"</f>
        <v>刘文月</v>
      </c>
      <c r="F81" s="4" t="str">
        <f t="shared" si="6"/>
        <v>1</v>
      </c>
      <c r="G81" s="4" t="str">
        <f t="shared" si="5"/>
        <v/>
      </c>
    </row>
    <row r="82" ht="60" spans="1:7">
      <c r="A82" s="5">
        <v>81</v>
      </c>
      <c r="B82" s="4" t="str">
        <f>"高等数学Ⅰ"</f>
        <v>高等数学Ⅰ</v>
      </c>
      <c r="C82" s="4" t="str">
        <f>"周一第1，2节{第1-17周}，周三第5，6节{第1-17周}，周三第7节{第1-17周}"</f>
        <v>周一第1，2节{第1-17周}，周三第5，6节{第1-17周}，周三第7节{第1-17周}</v>
      </c>
      <c r="D82" s="4" t="str">
        <f>"数学学院"</f>
        <v>数学学院</v>
      </c>
      <c r="E82" s="4" t="str">
        <f>"刘文月"</f>
        <v>刘文月</v>
      </c>
      <c r="F82" s="4" t="str">
        <f t="shared" si="6"/>
        <v>1</v>
      </c>
      <c r="G82" s="4" t="str">
        <f t="shared" si="5"/>
        <v/>
      </c>
    </row>
    <row r="83" ht="36" spans="1:7">
      <c r="A83" s="5">
        <v>82</v>
      </c>
      <c r="B83" s="4" t="str">
        <f>"微观经济学（双语）"</f>
        <v>微观经济学（双语）</v>
      </c>
      <c r="C83" s="4" t="str">
        <f>"周三第10，11，12节{第1-17周}"</f>
        <v>周三第10，11，12节{第1-17周}</v>
      </c>
      <c r="D83" s="4" t="str">
        <f>"国际商学院"</f>
        <v>国际商学院</v>
      </c>
      <c r="E83" s="4" t="str">
        <f>"黄载曦"</f>
        <v>黄载曦</v>
      </c>
      <c r="F83" s="4" t="str">
        <f t="shared" si="6"/>
        <v>1</v>
      </c>
      <c r="G83" s="4" t="str">
        <f t="shared" si="5"/>
        <v/>
      </c>
    </row>
    <row r="84" ht="36" spans="1:7">
      <c r="A84" s="5">
        <v>83</v>
      </c>
      <c r="B84" s="4" t="str">
        <f>"程序设计（C语言）"</f>
        <v>程序设计（C语言）</v>
      </c>
      <c r="C84" s="4" t="str">
        <f>"周三第5，6节{第1-17周}，周三第7节{第1-17周}"</f>
        <v>周三第5，6节{第1-17周}，周三第7节{第1-17周}</v>
      </c>
      <c r="D84" s="4" t="str">
        <f>"计算机与人工智能学院"</f>
        <v>计算机与人工智能学院</v>
      </c>
      <c r="E84" s="4" t="str">
        <f>"蔡庆"</f>
        <v>蔡庆</v>
      </c>
      <c r="F84" s="4" t="str">
        <f t="shared" si="6"/>
        <v>1</v>
      </c>
      <c r="G84" s="4" t="str">
        <f t="shared" si="5"/>
        <v/>
      </c>
    </row>
    <row r="85" ht="36" spans="1:7">
      <c r="A85" s="5">
        <v>84</v>
      </c>
      <c r="B85" s="4" t="str">
        <f>"程序设计（C语言）"</f>
        <v>程序设计（C语言）</v>
      </c>
      <c r="C85" s="4" t="str">
        <f>"周一第1，2节{第1-17周}，周一第3节{第1-17周}"</f>
        <v>周一第1，2节{第1-17周}，周一第3节{第1-17周}</v>
      </c>
      <c r="D85" s="4" t="str">
        <f>"计算机与人工智能学院"</f>
        <v>计算机与人工智能学院</v>
      </c>
      <c r="E85" s="4" t="str">
        <f>"蔡庆"</f>
        <v>蔡庆</v>
      </c>
      <c r="F85" s="4" t="str">
        <f t="shared" si="6"/>
        <v>1</v>
      </c>
      <c r="G85" s="4" t="str">
        <f t="shared" si="5"/>
        <v/>
      </c>
    </row>
    <row r="86" ht="36" spans="1:7">
      <c r="A86" s="5">
        <v>85</v>
      </c>
      <c r="B86" s="4" t="str">
        <f>"宏观经济学（英）"</f>
        <v>宏观经济学（英）</v>
      </c>
      <c r="C86" s="4" t="str">
        <f>"周一第1，2节{第1-17周}，周一第3节{第1-17周}"</f>
        <v>周一第1，2节{第1-17周}，周一第3节{第1-17周}</v>
      </c>
      <c r="D86" s="4" t="str">
        <f>"特拉华数据科学学院"</f>
        <v>特拉华数据科学学院</v>
      </c>
      <c r="E86" s="4" t="str">
        <f>"李雪"</f>
        <v>李雪</v>
      </c>
      <c r="F86" s="4" t="str">
        <f t="shared" si="6"/>
        <v>1</v>
      </c>
      <c r="G86" s="4" t="str">
        <f t="shared" si="5"/>
        <v/>
      </c>
    </row>
    <row r="87" ht="36" spans="1:7">
      <c r="A87" s="5">
        <v>86</v>
      </c>
      <c r="B87" s="4" t="str">
        <f>"中级宏观经济学（英）"</f>
        <v>中级宏观经济学（英）</v>
      </c>
      <c r="C87" s="4" t="str">
        <f>"周三第10，11，12节{第1-17周}"</f>
        <v>周三第10，11，12节{第1-17周}</v>
      </c>
      <c r="D87" s="4" t="str">
        <f>"经济与管理研究院"</f>
        <v>经济与管理研究院</v>
      </c>
      <c r="E87" s="4" t="str">
        <f>"彭涛"</f>
        <v>彭涛</v>
      </c>
      <c r="F87" s="4" t="str">
        <f t="shared" si="6"/>
        <v>1</v>
      </c>
      <c r="G87" s="4" t="str">
        <f t="shared" si="5"/>
        <v/>
      </c>
    </row>
    <row r="88" ht="60" spans="1:7">
      <c r="A88" s="5">
        <v>87</v>
      </c>
      <c r="B88" s="4" t="str">
        <f>"高等数学Ⅰ"</f>
        <v>高等数学Ⅰ</v>
      </c>
      <c r="C88" s="4" t="str">
        <f>"周一第1，2节{第1-17周}，周三第5，6节{第1-17周}，周三第7节{第1-17周}"</f>
        <v>周一第1，2节{第1-17周}，周三第5，6节{第1-17周}，周三第7节{第1-17周}</v>
      </c>
      <c r="D88" s="4" t="str">
        <f>"数学学院"</f>
        <v>数学学院</v>
      </c>
      <c r="E88" s="4" t="str">
        <f>"王祥"</f>
        <v>王祥</v>
      </c>
      <c r="F88" s="4" t="str">
        <f t="shared" si="6"/>
        <v>1</v>
      </c>
      <c r="G88" s="4" t="str">
        <f t="shared" si="5"/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(11)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2024-07-18T01:50:56Z</dcterms:created>
  <dcterms:modified xsi:type="dcterms:W3CDTF">2024-07-18T01:51:50Z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29D31A33596D4727AFC38D46BFFE35A9</vt:lpwstr>
  </property>
  <property fmtid="{D5CDD505-2E9C-101B-9397-08002B2CF9AE}" pid="3" name="KSOProductBuildVer">
    <vt:lpwstr>2052-11.1.0.12165</vt:lpwstr>
  </property>
</Properties>
</file>